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7250" windowHeight="5625" activeTab="7"/>
  </bookViews>
  <sheets>
    <sheet name="Teams" sheetId="1" r:id="rId1"/>
    <sheet name="PR" sheetId="2" r:id="rId2"/>
    <sheet name="Lux Swi - Ned" sheetId="3" r:id="rId3"/>
    <sheet name="Nie - Bad" sheetId="4" r:id="rId4"/>
    <sheet name="Bad - Lux Swi" sheetId="5" r:id="rId5"/>
    <sheet name="Ned - TTVN" sheetId="6" r:id="rId6"/>
    <sheet name=" Lux Swi-Nie" sheetId="7" r:id="rId7"/>
    <sheet name="Bad - Ned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<sst xmlns="http://schemas.openxmlformats.org/spreadsheetml/2006/main" count="633" uniqueCount="84">
  <si>
    <t>:</t>
  </si>
  <si>
    <t>Sätze</t>
  </si>
  <si>
    <t>1.</t>
  </si>
  <si>
    <t>2.</t>
  </si>
  <si>
    <t>3.</t>
  </si>
  <si>
    <t>4.</t>
  </si>
  <si>
    <t>Team Niederlande</t>
  </si>
  <si>
    <t>Team Baden-Württemberg</t>
  </si>
  <si>
    <t>Internationaler Benjamin-Vergleich</t>
  </si>
  <si>
    <t>Runde 1</t>
  </si>
  <si>
    <t>-</t>
  </si>
  <si>
    <t>Runde 2</t>
  </si>
  <si>
    <t>Runde 3</t>
  </si>
  <si>
    <t>TTV Niedersachsen</t>
  </si>
  <si>
    <t>Spiele</t>
  </si>
  <si>
    <t>Platz</t>
  </si>
  <si>
    <t>Punkte</t>
  </si>
  <si>
    <t>Jungen</t>
  </si>
  <si>
    <t>Endplatzierung Einzel aus den Ergebnissen des Mannschaftswettbewerbs</t>
  </si>
  <si>
    <t>Auslosung Schüler</t>
  </si>
  <si>
    <t>Nationaal Sportcentrum Papendal</t>
  </si>
  <si>
    <t>TEAM A</t>
  </si>
  <si>
    <t>TEAM B</t>
  </si>
  <si>
    <t>1e</t>
  </si>
  <si>
    <t>2e</t>
  </si>
  <si>
    <t>3e</t>
  </si>
  <si>
    <t>4e</t>
  </si>
  <si>
    <t>5e</t>
  </si>
  <si>
    <t>Nederland</t>
  </si>
  <si>
    <t>Baden Wurtemberg</t>
  </si>
  <si>
    <t>Lux/ Swi</t>
  </si>
  <si>
    <t>Luxemburg/ Switserland</t>
  </si>
  <si>
    <t>Anne van Bolderen</t>
  </si>
  <si>
    <t>Xijin Zheng</t>
  </si>
  <si>
    <t>Tanya Misconi</t>
  </si>
  <si>
    <t>Anouk van der Boom</t>
  </si>
  <si>
    <t>Detert Hannah</t>
  </si>
  <si>
    <t>Nau Lilli-Emma</t>
  </si>
  <si>
    <t>Nickel Fabienne</t>
  </si>
  <si>
    <t>Tullii Nina</t>
  </si>
  <si>
    <t>Sadikovic Melisa</t>
  </si>
  <si>
    <t>Doutaz Fanny</t>
  </si>
  <si>
    <t>Sadikovic Enisa</t>
  </si>
  <si>
    <t>Böhm Antje</t>
  </si>
  <si>
    <t>Fischer Amelie</t>
  </si>
  <si>
    <t>Behringer Lucia</t>
  </si>
  <si>
    <t>Mädchen</t>
  </si>
  <si>
    <t>Merz Rebecca</t>
  </si>
  <si>
    <t>Amy Judge</t>
  </si>
  <si>
    <t>4</t>
  </si>
  <si>
    <t>-8</t>
  </si>
  <si>
    <t>-9</t>
  </si>
  <si>
    <t>7</t>
  </si>
  <si>
    <t>8</t>
  </si>
  <si>
    <t>11</t>
  </si>
  <si>
    <t>9</t>
  </si>
  <si>
    <t>-3</t>
  </si>
  <si>
    <t>-4</t>
  </si>
  <si>
    <t>13</t>
  </si>
  <si>
    <t>6</t>
  </si>
  <si>
    <t>3</t>
  </si>
  <si>
    <t>-5</t>
  </si>
  <si>
    <t>-7</t>
  </si>
  <si>
    <t>-12</t>
  </si>
  <si>
    <t>-2</t>
  </si>
  <si>
    <t>-6</t>
  </si>
  <si>
    <t>-13</t>
  </si>
  <si>
    <t>-10</t>
  </si>
  <si>
    <t>-16</t>
  </si>
  <si>
    <t>10</t>
  </si>
  <si>
    <t>-14</t>
  </si>
  <si>
    <t>-11</t>
  </si>
  <si>
    <t>1</t>
  </si>
  <si>
    <t>5</t>
  </si>
  <si>
    <t>2</t>
  </si>
  <si>
    <t>16</t>
  </si>
  <si>
    <t>-15</t>
  </si>
  <si>
    <t>12</t>
  </si>
  <si>
    <t>Endergebnis</t>
  </si>
  <si>
    <t>Punkten</t>
  </si>
  <si>
    <t>1ste</t>
  </si>
  <si>
    <t>2de</t>
  </si>
  <si>
    <t>3de</t>
  </si>
  <si>
    <t>P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</si>
</sst>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\+\ 0;\-\ 0"/>
    <numFmt numFmtId="181" formatCode="0_ ;[Red]\-0\ "/>
    <numFmt numFmtId="182" formatCode="ddd/\,\ dd/mm/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\+0;\-0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[$-413]dddd\ d\ mmmm\ yyyy"/>
    <numFmt numFmtId="193" formatCode="dd/mm/yyyy;@"/>
    <numFmt numFmtId="194" formatCode="dd/mm/yyyy"/>
    <numFmt numFmtId="195" formatCode="0.0%"/>
    <numFmt numFmtId="196" formatCode="dd\.mm\.yyyy"/>
    <numFmt numFmtId="197" formatCode="&quot;Waar&quot;;&quot;Waar&quot;;&quot;Onwaar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 vertical="center"/>
    </xf>
    <xf numFmtId="14" fontId="5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4" fontId="5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14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14" borderId="0" xfId="0" applyFont="1" applyFill="1" applyAlignment="1">
      <alignment/>
    </xf>
    <xf numFmtId="0" fontId="0" fillId="14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1" fillId="14" borderId="20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194" fontId="5" fillId="0" borderId="1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14" borderId="18" xfId="0" applyFont="1" applyFill="1" applyBorder="1" applyAlignment="1">
      <alignment/>
    </xf>
    <xf numFmtId="49" fontId="0" fillId="0" borderId="21" xfId="0" applyNumberFormat="1" applyFont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0" fontId="0" fillId="35" borderId="12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5" fillId="36" borderId="17" xfId="0" applyFont="1" applyFill="1" applyBorder="1" applyAlignment="1">
      <alignment vertic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49" fontId="0" fillId="0" borderId="29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0" fontId="0" fillId="37" borderId="27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8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14" borderId="27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7" borderId="31" xfId="0" applyFill="1" applyBorder="1" applyAlignment="1">
      <alignment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5" xfId="0" applyFill="1" applyBorder="1" applyAlignment="1">
      <alignment/>
    </xf>
    <xf numFmtId="0" fontId="1" fillId="35" borderId="37" xfId="0" applyFont="1" applyFill="1" applyBorder="1" applyAlignment="1">
      <alignment horizontal="center"/>
    </xf>
    <xf numFmtId="0" fontId="0" fillId="35" borderId="34" xfId="0" applyFill="1" applyBorder="1" applyAlignment="1">
      <alignment/>
    </xf>
    <xf numFmtId="49" fontId="0" fillId="0" borderId="14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40" xfId="0" applyFill="1" applyBorder="1" applyAlignment="1">
      <alignment/>
    </xf>
    <xf numFmtId="0" fontId="1" fillId="37" borderId="41" xfId="0" applyFont="1" applyFill="1" applyBorder="1" applyAlignment="1">
      <alignment horizontal="center"/>
    </xf>
    <xf numFmtId="0" fontId="0" fillId="3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Border="1" applyAlignment="1" applyProtection="1">
      <alignment horizontal="center" vertical="center"/>
      <protection hidden="1"/>
    </xf>
    <xf numFmtId="0" fontId="0" fillId="37" borderId="4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0" borderId="16" xfId="0" applyNumberFormat="1" applyFont="1" applyBorder="1" applyAlignment="1" applyProtection="1">
      <alignment horizontal="center" vertical="center"/>
      <protection hidden="1"/>
    </xf>
    <xf numFmtId="0" fontId="0" fillId="37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35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NumberFormat="1" applyFont="1" applyBorder="1" applyAlignment="1" applyProtection="1">
      <alignment horizontal="center" vertical="center"/>
      <protection hidden="1"/>
    </xf>
    <xf numFmtId="0" fontId="0" fillId="37" borderId="44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1" fillId="35" borderId="45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Font="1" applyBorder="1" applyAlignment="1">
      <alignment horizontal="center"/>
    </xf>
    <xf numFmtId="0" fontId="0" fillId="35" borderId="16" xfId="0" applyNumberFormat="1" applyFont="1" applyFill="1" applyBorder="1" applyAlignment="1" applyProtection="1">
      <alignment horizontal="center" vertical="center"/>
      <protection hidden="1"/>
    </xf>
    <xf numFmtId="0" fontId="0" fillId="35" borderId="26" xfId="0" applyNumberFormat="1" applyFont="1" applyFill="1" applyBorder="1" applyAlignment="1" applyProtection="1">
      <alignment horizontal="center" vertical="center"/>
      <protection hidden="1"/>
    </xf>
    <xf numFmtId="49" fontId="0" fillId="0" borderId="22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 wrapText="1"/>
    </xf>
    <xf numFmtId="194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0" fillId="35" borderId="44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9" xfId="0" applyNumberFormat="1" applyFont="1" applyBorder="1" applyAlignment="1" applyProtection="1">
      <alignment/>
      <protection locked="0"/>
    </xf>
    <xf numFmtId="0" fontId="0" fillId="0" borderId="14" xfId="0" applyNumberFormat="1" applyFont="1" applyBorder="1" applyAlignment="1" applyProtection="1">
      <alignment/>
      <protection locked="0"/>
    </xf>
    <xf numFmtId="0" fontId="0" fillId="37" borderId="48" xfId="0" applyFont="1" applyFill="1" applyBorder="1" applyAlignment="1">
      <alignment horizontal="center"/>
    </xf>
    <xf numFmtId="0" fontId="0" fillId="0" borderId="48" xfId="0" applyNumberFormat="1" applyFont="1" applyBorder="1" applyAlignment="1" applyProtection="1">
      <alignment/>
      <protection locked="0"/>
    </xf>
    <xf numFmtId="0" fontId="0" fillId="0" borderId="49" xfId="0" applyNumberFormat="1" applyFont="1" applyBorder="1" applyAlignment="1" applyProtection="1">
      <alignment/>
      <protection locked="0"/>
    </xf>
    <xf numFmtId="49" fontId="0" fillId="0" borderId="49" xfId="0" applyNumberFormat="1" applyFont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0" fontId="0" fillId="35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50" xfId="0" applyNumberFormat="1" applyFont="1" applyBorder="1" applyAlignment="1" applyProtection="1">
      <alignment horizontal="center" vertical="center"/>
      <protection hidden="1"/>
    </xf>
    <xf numFmtId="0" fontId="0" fillId="37" borderId="51" xfId="0" applyNumberFormat="1" applyFont="1" applyFill="1" applyBorder="1" applyAlignment="1" applyProtection="1">
      <alignment horizontal="center" vertical="center"/>
      <protection hidden="1"/>
    </xf>
    <xf numFmtId="0" fontId="0" fillId="35" borderId="50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0" fillId="0" borderId="52" xfId="0" applyNumberFormat="1" applyFont="1" applyBorder="1" applyAlignment="1" applyProtection="1">
      <alignment/>
      <protection locked="0"/>
    </xf>
    <xf numFmtId="0" fontId="0" fillId="35" borderId="37" xfId="0" applyNumberFormat="1" applyFont="1" applyFill="1" applyBorder="1" applyAlignment="1" applyProtection="1">
      <alignment horizontal="center" vertical="center"/>
      <protection hidden="1"/>
    </xf>
    <xf numFmtId="0" fontId="0" fillId="37" borderId="41" xfId="0" applyNumberFormat="1" applyFont="1" applyFill="1" applyBorder="1" applyAlignment="1" applyProtection="1">
      <alignment horizontal="center" vertical="center"/>
      <protection hidden="1"/>
    </xf>
    <xf numFmtId="0" fontId="0" fillId="35" borderId="53" xfId="0" applyFill="1" applyBorder="1" applyAlignment="1">
      <alignment horizontal="center"/>
    </xf>
    <xf numFmtId="0" fontId="0" fillId="35" borderId="54" xfId="0" applyFill="1" applyBorder="1" applyAlignment="1">
      <alignment/>
    </xf>
    <xf numFmtId="0" fontId="0" fillId="37" borderId="20" xfId="0" applyFont="1" applyFill="1" applyBorder="1" applyAlignment="1">
      <alignment horizontal="center"/>
    </xf>
    <xf numFmtId="0" fontId="0" fillId="37" borderId="54" xfId="0" applyFill="1" applyBorder="1" applyAlignment="1">
      <alignment/>
    </xf>
    <xf numFmtId="0" fontId="0" fillId="0" borderId="20" xfId="0" applyNumberFormat="1" applyFont="1" applyBorder="1" applyAlignment="1" applyProtection="1">
      <alignment/>
      <protection locked="0"/>
    </xf>
    <xf numFmtId="49" fontId="0" fillId="0" borderId="27" xfId="0" applyNumberFormat="1" applyFont="1" applyBorder="1" applyAlignment="1" applyProtection="1">
      <alignment/>
      <protection locked="0"/>
    </xf>
    <xf numFmtId="49" fontId="0" fillId="0" borderId="54" xfId="0" applyNumberFormat="1" applyFont="1" applyBorder="1" applyAlignment="1" applyProtection="1">
      <alignment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Border="1" applyAlignment="1" applyProtection="1">
      <alignment horizontal="center" vertical="center"/>
      <protection hidden="1"/>
    </xf>
    <xf numFmtId="0" fontId="0" fillId="37" borderId="19" xfId="0" applyNumberFormat="1" applyFont="1" applyFill="1" applyBorder="1" applyAlignment="1" applyProtection="1">
      <alignment horizontal="center" vertical="center"/>
      <protection hidden="1"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7" borderId="55" xfId="0" applyFill="1" applyBorder="1" applyAlignment="1">
      <alignment horizontal="center"/>
    </xf>
    <xf numFmtId="49" fontId="0" fillId="0" borderId="31" xfId="0" applyNumberFormat="1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49" fontId="0" fillId="0" borderId="27" xfId="0" applyNumberFormat="1" applyFont="1" applyBorder="1" applyAlignment="1" applyProtection="1">
      <alignment/>
      <protection locked="0"/>
    </xf>
    <xf numFmtId="49" fontId="0" fillId="0" borderId="49" xfId="0" applyNumberFormat="1" applyFont="1" applyBorder="1" applyAlignment="1" applyProtection="1">
      <alignment/>
      <protection locked="0"/>
    </xf>
    <xf numFmtId="0" fontId="0" fillId="35" borderId="58" xfId="0" applyFill="1" applyBorder="1" applyAlignment="1">
      <alignment/>
    </xf>
    <xf numFmtId="49" fontId="0" fillId="0" borderId="54" xfId="0" applyNumberFormat="1" applyFont="1" applyBorder="1" applyAlignment="1" applyProtection="1">
      <alignment/>
      <protection locked="0"/>
    </xf>
    <xf numFmtId="49" fontId="0" fillId="0" borderId="48" xfId="0" applyNumberFormat="1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49" fontId="0" fillId="0" borderId="36" xfId="0" applyNumberFormat="1" applyFont="1" applyBorder="1" applyAlignment="1" applyProtection="1">
      <alignment/>
      <protection locked="0"/>
    </xf>
    <xf numFmtId="0" fontId="0" fillId="35" borderId="60" xfId="0" applyFill="1" applyBorder="1" applyAlignment="1">
      <alignment horizontal="center"/>
    </xf>
    <xf numFmtId="0" fontId="0" fillId="35" borderId="56" xfId="0" applyFill="1" applyBorder="1" applyAlignment="1">
      <alignment/>
    </xf>
    <xf numFmtId="0" fontId="0" fillId="37" borderId="61" xfId="0" applyFill="1" applyBorder="1" applyAlignment="1">
      <alignment horizontal="center"/>
    </xf>
    <xf numFmtId="0" fontId="0" fillId="37" borderId="57" xfId="0" applyFill="1" applyBorder="1" applyAlignment="1">
      <alignment/>
    </xf>
    <xf numFmtId="0" fontId="0" fillId="35" borderId="62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Font="1" applyBorder="1" applyAlignment="1" applyProtection="1">
      <alignment/>
      <protection locked="0"/>
    </xf>
    <xf numFmtId="0" fontId="0" fillId="37" borderId="66" xfId="0" applyFill="1" applyBorder="1" applyAlignment="1">
      <alignment/>
    </xf>
    <xf numFmtId="0" fontId="0" fillId="0" borderId="40" xfId="0" applyBorder="1" applyAlignment="1">
      <alignment/>
    </xf>
    <xf numFmtId="0" fontId="0" fillId="35" borderId="15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rd_Erg-Ü-MS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1</xdr:row>
      <xdr:rowOff>57150</xdr:rowOff>
    </xdr:from>
    <xdr:to>
      <xdr:col>6</xdr:col>
      <xdr:colOff>752475</xdr:colOff>
      <xdr:row>3</xdr:row>
      <xdr:rowOff>76200</xdr:rowOff>
    </xdr:to>
    <xdr:pic>
      <xdr:nvPicPr>
        <xdr:cNvPr id="1" name="Afbeelding 1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57175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133350</xdr:rowOff>
    </xdr:from>
    <xdr:to>
      <xdr:col>10</xdr:col>
      <xdr:colOff>0</xdr:colOff>
      <xdr:row>4</xdr:row>
      <xdr:rowOff>28575</xdr:rowOff>
    </xdr:to>
    <xdr:pic>
      <xdr:nvPicPr>
        <xdr:cNvPr id="1" name="Afbeelding 1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33350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2</xdr:row>
      <xdr:rowOff>133350</xdr:rowOff>
    </xdr:from>
    <xdr:to>
      <xdr:col>14</xdr:col>
      <xdr:colOff>133350</xdr:colOff>
      <xdr:row>7</xdr:row>
      <xdr:rowOff>95250</xdr:rowOff>
    </xdr:to>
    <xdr:pic>
      <xdr:nvPicPr>
        <xdr:cNvPr id="1" name="Afbeelding 1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5720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2</xdr:row>
      <xdr:rowOff>142875</xdr:rowOff>
    </xdr:from>
    <xdr:to>
      <xdr:col>14</xdr:col>
      <xdr:colOff>171450</xdr:colOff>
      <xdr:row>7</xdr:row>
      <xdr:rowOff>104775</xdr:rowOff>
    </xdr:to>
    <xdr:pic>
      <xdr:nvPicPr>
        <xdr:cNvPr id="1" name="Afbeelding 1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66725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2</xdr:row>
      <xdr:rowOff>133350</xdr:rowOff>
    </xdr:from>
    <xdr:to>
      <xdr:col>14</xdr:col>
      <xdr:colOff>180975</xdr:colOff>
      <xdr:row>7</xdr:row>
      <xdr:rowOff>95250</xdr:rowOff>
    </xdr:to>
    <xdr:pic>
      <xdr:nvPicPr>
        <xdr:cNvPr id="1" name="Afbeelding 2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5720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2</xdr:row>
      <xdr:rowOff>142875</xdr:rowOff>
    </xdr:from>
    <xdr:to>
      <xdr:col>14</xdr:col>
      <xdr:colOff>171450</xdr:colOff>
      <xdr:row>7</xdr:row>
      <xdr:rowOff>104775</xdr:rowOff>
    </xdr:to>
    <xdr:pic>
      <xdr:nvPicPr>
        <xdr:cNvPr id="1" name="Afbeelding 1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66725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3</xdr:row>
      <xdr:rowOff>9525</xdr:rowOff>
    </xdr:from>
    <xdr:to>
      <xdr:col>14</xdr:col>
      <xdr:colOff>161925</xdr:colOff>
      <xdr:row>7</xdr:row>
      <xdr:rowOff>133350</xdr:rowOff>
    </xdr:to>
    <xdr:pic>
      <xdr:nvPicPr>
        <xdr:cNvPr id="1" name="Afbeelding 2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9530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</xdr:row>
      <xdr:rowOff>9525</xdr:rowOff>
    </xdr:from>
    <xdr:to>
      <xdr:col>14</xdr:col>
      <xdr:colOff>180975</xdr:colOff>
      <xdr:row>7</xdr:row>
      <xdr:rowOff>133350</xdr:rowOff>
    </xdr:to>
    <xdr:pic>
      <xdr:nvPicPr>
        <xdr:cNvPr id="1" name="Afbeelding 2" descr="nttb-logo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9530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en%20Benjamin%20Vergleich%202017%20jongens%20nieu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PR"/>
      <sheetName val="Lux Swi - Ned"/>
      <sheetName val="Nie - Bad"/>
      <sheetName val="Bad - Lux Swi"/>
      <sheetName val="Ned - TTVN"/>
      <sheetName val=" Lux Swi-Nie"/>
      <sheetName val="Bad - N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PageLayoutView="0" workbookViewId="0" topLeftCell="A1">
      <selection activeCell="Q9" sqref="Q9"/>
    </sheetView>
  </sheetViews>
  <sheetFormatPr defaultColWidth="11.421875" defaultRowHeight="12.75"/>
  <cols>
    <col min="1" max="1" width="2.57421875" style="0" bestFit="1" customWidth="1"/>
    <col min="2" max="2" width="31.140625" style="0" customWidth="1"/>
    <col min="3" max="3" width="11.7109375" style="0" bestFit="1" customWidth="1"/>
    <col min="4" max="4" width="17.57421875" style="0" bestFit="1" customWidth="1"/>
    <col min="5" max="5" width="3.140625" style="0" customWidth="1"/>
    <col min="6" max="6" width="2.57421875" style="0" bestFit="1" customWidth="1"/>
    <col min="7" max="7" width="26.57421875" style="0" bestFit="1" customWidth="1"/>
    <col min="8" max="13" width="5.7109375" style="0" customWidth="1"/>
    <col min="14" max="14" width="11.421875" style="0" customWidth="1"/>
    <col min="15" max="15" width="5.7109375" style="0" customWidth="1"/>
  </cols>
  <sheetData>
    <row r="1" spans="2:4" ht="15.75">
      <c r="B1" s="107" t="s">
        <v>8</v>
      </c>
      <c r="C1" s="107"/>
      <c r="D1" s="107"/>
    </row>
    <row r="2" spans="1:4" ht="47.25" customHeight="1">
      <c r="A2" s="108"/>
      <c r="B2" s="106" t="s">
        <v>20</v>
      </c>
      <c r="C2" s="100"/>
      <c r="D2" s="100"/>
    </row>
    <row r="5" spans="1:2" ht="12.75">
      <c r="A5" s="17"/>
      <c r="B5" s="22" t="s">
        <v>31</v>
      </c>
    </row>
    <row r="6" spans="1:4" ht="12.75">
      <c r="A6" s="15" t="s">
        <v>2</v>
      </c>
      <c r="B6" s="97" t="s">
        <v>39</v>
      </c>
      <c r="C6" s="97"/>
      <c r="D6" s="21"/>
    </row>
    <row r="7" spans="1:4" ht="12.75">
      <c r="A7" s="15" t="s">
        <v>3</v>
      </c>
      <c r="B7" s="97" t="s">
        <v>40</v>
      </c>
      <c r="C7" s="97"/>
      <c r="D7" s="21"/>
    </row>
    <row r="8" spans="1:4" ht="12.75">
      <c r="A8" s="15" t="s">
        <v>4</v>
      </c>
      <c r="B8" s="97" t="s">
        <v>41</v>
      </c>
      <c r="C8" s="97"/>
      <c r="D8" s="21"/>
    </row>
    <row r="9" spans="1:4" ht="12.75">
      <c r="A9" s="15" t="s">
        <v>5</v>
      </c>
      <c r="B9" s="97" t="s">
        <v>42</v>
      </c>
      <c r="C9" s="97"/>
      <c r="D9" s="21"/>
    </row>
    <row r="10" spans="2:4" ht="6" customHeight="1">
      <c r="B10" s="21"/>
      <c r="C10" s="21"/>
      <c r="D10" s="21"/>
    </row>
    <row r="11" spans="1:15" ht="12.75">
      <c r="A11" s="17"/>
      <c r="B11" s="22" t="s">
        <v>13</v>
      </c>
      <c r="C11" s="21"/>
      <c r="D11" s="21"/>
      <c r="G11" s="52" t="s">
        <v>78</v>
      </c>
      <c r="H11" s="182" t="s">
        <v>80</v>
      </c>
      <c r="I11" s="182" t="s">
        <v>83</v>
      </c>
      <c r="J11" s="182" t="s">
        <v>81</v>
      </c>
      <c r="K11" s="183" t="s">
        <v>83</v>
      </c>
      <c r="L11" s="182" t="s">
        <v>82</v>
      </c>
      <c r="M11" s="183" t="s">
        <v>83</v>
      </c>
      <c r="N11" s="184" t="s">
        <v>79</v>
      </c>
      <c r="O11" s="184" t="s">
        <v>15</v>
      </c>
    </row>
    <row r="12" spans="1:15" ht="12.75">
      <c r="A12" s="15" t="s">
        <v>2</v>
      </c>
      <c r="B12" s="97" t="s">
        <v>48</v>
      </c>
      <c r="C12" s="98"/>
      <c r="D12" s="21"/>
      <c r="G12" s="180" t="str">
        <f>+B5</f>
        <v>Luxemburg/ Switserland</v>
      </c>
      <c r="H12" s="180">
        <f>+'Lux Swi - Ned'!M26</f>
        <v>9</v>
      </c>
      <c r="I12" s="180">
        <v>2</v>
      </c>
      <c r="J12" s="180">
        <f>+'Bad - Lux Swi'!O26</f>
        <v>9</v>
      </c>
      <c r="K12" s="180">
        <v>2</v>
      </c>
      <c r="L12" s="181">
        <f>+' Lux Swi-Nie'!M26</f>
        <v>11</v>
      </c>
      <c r="M12" s="180">
        <v>2</v>
      </c>
      <c r="N12" s="180">
        <f>+I12+K12+M12</f>
        <v>6</v>
      </c>
      <c r="O12" s="180">
        <v>1</v>
      </c>
    </row>
    <row r="13" spans="1:15" ht="12.75">
      <c r="A13" s="15" t="s">
        <v>3</v>
      </c>
      <c r="B13" s="97" t="s">
        <v>36</v>
      </c>
      <c r="C13" s="98"/>
      <c r="D13" s="21"/>
      <c r="G13" s="180" t="str">
        <f>+B11</f>
        <v>TTV Niedersachsen</v>
      </c>
      <c r="H13" s="180">
        <f>+'Nie - Bad'!M26</f>
        <v>2</v>
      </c>
      <c r="I13" s="180">
        <v>0</v>
      </c>
      <c r="J13" s="180">
        <f>+'Ned - TTVN'!O26</f>
        <v>2</v>
      </c>
      <c r="K13" s="180">
        <v>0</v>
      </c>
      <c r="L13" s="180">
        <f>+' Lux Swi-Nie'!O26</f>
        <v>5</v>
      </c>
      <c r="M13" s="180">
        <v>0</v>
      </c>
      <c r="N13" s="180">
        <f>+I13+K13+M13</f>
        <v>0</v>
      </c>
      <c r="O13" s="180">
        <v>4</v>
      </c>
    </row>
    <row r="14" spans="1:15" ht="12.75">
      <c r="A14" s="15" t="s">
        <v>4</v>
      </c>
      <c r="B14" s="97" t="s">
        <v>37</v>
      </c>
      <c r="C14" s="98"/>
      <c r="D14" s="21"/>
      <c r="G14" s="180" t="str">
        <f>+B17</f>
        <v>Team Baden-Württemberg</v>
      </c>
      <c r="H14" s="180">
        <f>+'Nie - Bad'!O26</f>
        <v>14</v>
      </c>
      <c r="I14" s="180">
        <v>2</v>
      </c>
      <c r="J14" s="180">
        <f>+'Bad - Lux Swi'!M26</f>
        <v>7</v>
      </c>
      <c r="K14" s="180">
        <v>0</v>
      </c>
      <c r="L14" s="180">
        <f>+'Bad - Ned'!M26</f>
        <v>9</v>
      </c>
      <c r="M14" s="180">
        <v>2</v>
      </c>
      <c r="N14" s="180">
        <f>+I14+K14+M14</f>
        <v>4</v>
      </c>
      <c r="O14" s="180">
        <v>2</v>
      </c>
    </row>
    <row r="15" spans="1:15" ht="12.75">
      <c r="A15" s="15" t="s">
        <v>5</v>
      </c>
      <c r="B15" s="97" t="s">
        <v>38</v>
      </c>
      <c r="C15" s="98"/>
      <c r="D15" s="21"/>
      <c r="G15" s="180" t="str">
        <f>+B23</f>
        <v>Team Niederlande</v>
      </c>
      <c r="H15" s="180">
        <f>+'Lux Swi - Ned'!O26</f>
        <v>7</v>
      </c>
      <c r="I15" s="180">
        <v>0</v>
      </c>
      <c r="J15" s="180">
        <f>+'Ned - TTVN'!M26</f>
        <v>14</v>
      </c>
      <c r="K15" s="180">
        <v>2</v>
      </c>
      <c r="L15" s="180">
        <f>+'Bad - Ned'!O26</f>
        <v>7</v>
      </c>
      <c r="M15" s="180">
        <v>0</v>
      </c>
      <c r="N15" s="180">
        <f>+I15+K15+M15</f>
        <v>2</v>
      </c>
      <c r="O15" s="180">
        <v>3</v>
      </c>
    </row>
    <row r="16" spans="2:4" ht="6" customHeight="1">
      <c r="B16" s="21"/>
      <c r="C16" s="21"/>
      <c r="D16" s="21"/>
    </row>
    <row r="17" spans="1:4" ht="12.75">
      <c r="A17" s="17"/>
      <c r="B17" s="23" t="s">
        <v>7</v>
      </c>
      <c r="C17" s="21"/>
      <c r="D17" s="21"/>
    </row>
    <row r="18" spans="1:4" ht="12.75">
      <c r="A18" s="15" t="s">
        <v>2</v>
      </c>
      <c r="B18" s="97" t="s">
        <v>47</v>
      </c>
      <c r="C18" s="99"/>
      <c r="D18" s="21"/>
    </row>
    <row r="19" spans="1:4" ht="12.75">
      <c r="A19" s="15" t="s">
        <v>3</v>
      </c>
      <c r="B19" s="97" t="s">
        <v>43</v>
      </c>
      <c r="C19" s="99"/>
      <c r="D19" s="21"/>
    </row>
    <row r="20" spans="1:4" ht="12.75">
      <c r="A20" s="15" t="s">
        <v>4</v>
      </c>
      <c r="B20" s="97" t="s">
        <v>44</v>
      </c>
      <c r="C20" s="98"/>
      <c r="D20" s="21"/>
    </row>
    <row r="21" spans="1:4" ht="12.75">
      <c r="A21" s="15" t="s">
        <v>5</v>
      </c>
      <c r="B21" s="97" t="s">
        <v>45</v>
      </c>
      <c r="C21" s="98"/>
      <c r="D21" s="21"/>
    </row>
    <row r="22" spans="2:4" ht="6" customHeight="1">
      <c r="B22" s="21"/>
      <c r="C22" s="21"/>
      <c r="D22" s="21"/>
    </row>
    <row r="23" spans="1:4" ht="12.75">
      <c r="A23" s="17"/>
      <c r="B23" s="16" t="s">
        <v>6</v>
      </c>
      <c r="C23" s="21"/>
      <c r="D23" s="21"/>
    </row>
    <row r="24" spans="1:4" ht="12.75">
      <c r="A24" s="15" t="s">
        <v>2</v>
      </c>
      <c r="B24" s="11" t="s">
        <v>32</v>
      </c>
      <c r="C24" s="24"/>
      <c r="D24" s="21"/>
    </row>
    <row r="25" spans="1:4" ht="12.75">
      <c r="A25" s="15" t="s">
        <v>3</v>
      </c>
      <c r="B25" s="11" t="s">
        <v>33</v>
      </c>
      <c r="C25" s="24"/>
      <c r="D25" s="21"/>
    </row>
    <row r="26" spans="1:4" ht="12.75">
      <c r="A26" s="15" t="s">
        <v>4</v>
      </c>
      <c r="B26" s="11" t="s">
        <v>34</v>
      </c>
      <c r="C26" s="24"/>
      <c r="D26" s="21"/>
    </row>
    <row r="27" spans="1:4" ht="12.75">
      <c r="A27" s="15" t="s">
        <v>5</v>
      </c>
      <c r="B27" s="13" t="s">
        <v>35</v>
      </c>
      <c r="C27" s="24"/>
      <c r="D27" s="21"/>
    </row>
    <row r="29" ht="15.75">
      <c r="B29" s="18" t="s">
        <v>19</v>
      </c>
    </row>
    <row r="30" spans="2:7" ht="12.75">
      <c r="B30" s="19" t="s">
        <v>9</v>
      </c>
      <c r="C30" s="165" t="str">
        <f>B5</f>
        <v>Luxemburg/ Switserland</v>
      </c>
      <c r="D30" s="166"/>
      <c r="E30" s="2" t="s">
        <v>10</v>
      </c>
      <c r="F30" s="166" t="str">
        <f>B23</f>
        <v>Team Niederlande</v>
      </c>
      <c r="G30" s="167"/>
    </row>
    <row r="31" spans="2:7" ht="12.75">
      <c r="B31" s="3"/>
      <c r="C31" s="169" t="str">
        <f>B11</f>
        <v>TTV Niedersachsen</v>
      </c>
      <c r="D31" s="169"/>
      <c r="E31" s="4" t="s">
        <v>10</v>
      </c>
      <c r="F31" s="169" t="str">
        <f>B17</f>
        <v>Team Baden-Württemberg</v>
      </c>
      <c r="G31" s="170"/>
    </row>
    <row r="32" spans="2:7" ht="4.5" customHeight="1">
      <c r="B32" s="1"/>
      <c r="C32" s="1"/>
      <c r="D32" s="1"/>
      <c r="E32" s="1"/>
      <c r="F32" s="1"/>
      <c r="G32" s="1"/>
    </row>
    <row r="33" spans="2:7" ht="12.75">
      <c r="B33" s="19" t="s">
        <v>11</v>
      </c>
      <c r="C33" s="165" t="str">
        <f>B5</f>
        <v>Luxemburg/ Switserland</v>
      </c>
      <c r="D33" s="166"/>
      <c r="E33" s="2" t="s">
        <v>10</v>
      </c>
      <c r="F33" s="166" t="str">
        <f>B17</f>
        <v>Team Baden-Württemberg</v>
      </c>
      <c r="G33" s="167"/>
    </row>
    <row r="34" spans="2:7" ht="12.75">
      <c r="B34" s="3"/>
      <c r="C34" s="168" t="str">
        <f>B23</f>
        <v>Team Niederlande</v>
      </c>
      <c r="D34" s="169"/>
      <c r="E34" s="4" t="s">
        <v>10</v>
      </c>
      <c r="F34" s="169" t="str">
        <f>B11</f>
        <v>TTV Niedersachsen</v>
      </c>
      <c r="G34" s="170"/>
    </row>
    <row r="35" spans="2:7" ht="4.5" customHeight="1">
      <c r="B35" s="1"/>
      <c r="C35" s="1"/>
      <c r="D35" s="1"/>
      <c r="E35" s="1"/>
      <c r="F35" s="1"/>
      <c r="G35" s="1"/>
    </row>
    <row r="36" spans="2:7" ht="12.75">
      <c r="B36" s="19" t="s">
        <v>12</v>
      </c>
      <c r="C36" s="165" t="str">
        <f>B5</f>
        <v>Luxemburg/ Switserland</v>
      </c>
      <c r="D36" s="166"/>
      <c r="E36" s="2" t="s">
        <v>10</v>
      </c>
      <c r="F36" s="166" t="str">
        <f>B23</f>
        <v>Team Niederlande</v>
      </c>
      <c r="G36" s="167"/>
    </row>
    <row r="37" spans="2:7" ht="12.75">
      <c r="B37" s="3"/>
      <c r="C37" s="169" t="str">
        <f>B23</f>
        <v>Team Niederlande</v>
      </c>
      <c r="D37" s="169"/>
      <c r="E37" s="4" t="s">
        <v>10</v>
      </c>
      <c r="F37" s="169" t="str">
        <f>B17</f>
        <v>Team Baden-Württemberg</v>
      </c>
      <c r="G37" s="170"/>
    </row>
  </sheetData>
  <sheetProtection/>
  <mergeCells count="12">
    <mergeCell ref="F31:G31"/>
    <mergeCell ref="F30:G30"/>
    <mergeCell ref="C30:D30"/>
    <mergeCell ref="C37:D37"/>
    <mergeCell ref="C31:D31"/>
    <mergeCell ref="C36:D36"/>
    <mergeCell ref="C33:D33"/>
    <mergeCell ref="F33:G33"/>
    <mergeCell ref="C34:D34"/>
    <mergeCell ref="F34:G34"/>
    <mergeCell ref="F37:G37"/>
    <mergeCell ref="F36:G3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N8" sqref="N8"/>
    </sheetView>
  </sheetViews>
  <sheetFormatPr defaultColWidth="11.421875" defaultRowHeight="12.75"/>
  <cols>
    <col min="1" max="1" width="3.57421875" style="0" bestFit="1" customWidth="1"/>
    <col min="2" max="2" width="27.421875" style="0" bestFit="1" customWidth="1"/>
    <col min="3" max="3" width="11.28125" style="0" bestFit="1" customWidth="1"/>
    <col min="4" max="4" width="24.28125" style="0" customWidth="1"/>
    <col min="5" max="5" width="5.8515625" style="0" bestFit="1" customWidth="1"/>
    <col min="6" max="6" width="1.57421875" style="0" bestFit="1" customWidth="1"/>
    <col min="7" max="7" width="5.8515625" style="0" bestFit="1" customWidth="1"/>
    <col min="8" max="8" width="4.140625" style="0" bestFit="1" customWidth="1"/>
    <col min="9" max="9" width="1.57421875" style="0" bestFit="1" customWidth="1"/>
    <col min="10" max="10" width="5.8515625" style="0" bestFit="1" customWidth="1"/>
    <col min="11" max="11" width="11.57421875" style="0" bestFit="1" customWidth="1"/>
  </cols>
  <sheetData>
    <row r="1" spans="1:10" ht="15">
      <c r="A1" s="176" t="s">
        <v>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">
      <c r="A2" s="176" t="s">
        <v>20</v>
      </c>
      <c r="B2" s="176"/>
      <c r="C2" s="176"/>
      <c r="D2" s="176"/>
      <c r="E2" s="176"/>
      <c r="F2" s="176"/>
      <c r="G2" s="176"/>
      <c r="H2" s="176"/>
      <c r="I2" s="176"/>
      <c r="J2" s="176"/>
    </row>
    <row r="4" ht="12.75">
      <c r="A4" t="s">
        <v>18</v>
      </c>
    </row>
    <row r="6" spans="1:10" ht="12.75">
      <c r="A6" s="37" t="s">
        <v>17</v>
      </c>
      <c r="B6" s="26"/>
      <c r="C6" s="26"/>
      <c r="D6" s="26"/>
      <c r="E6" s="177" t="s">
        <v>1</v>
      </c>
      <c r="F6" s="178"/>
      <c r="G6" s="179"/>
      <c r="H6" s="177" t="s">
        <v>14</v>
      </c>
      <c r="I6" s="178"/>
      <c r="J6" s="179"/>
    </row>
    <row r="7" spans="1:11" ht="15.75">
      <c r="A7" s="5">
        <v>1</v>
      </c>
      <c r="B7" s="11" t="str">
        <f>+Teams!B24</f>
        <v>Anne van Bolderen</v>
      </c>
      <c r="C7" s="12"/>
      <c r="D7" s="38" t="str">
        <f>+Teams!B23</f>
        <v>Team Niederlande</v>
      </c>
      <c r="E7" s="6"/>
      <c r="F7" s="9"/>
      <c r="G7" s="7"/>
      <c r="H7" s="9">
        <f>+'Lux Swi - Ned'!R10+'Ned - TTVN'!R5+'Bad - Ned'!R10</f>
        <v>11</v>
      </c>
      <c r="I7" s="9"/>
      <c r="J7" s="7">
        <f aca="true" t="shared" si="0" ref="J7:J22">12-H7</f>
        <v>1</v>
      </c>
      <c r="K7" s="10"/>
    </row>
    <row r="8" spans="1:11" ht="15.75">
      <c r="A8" s="5">
        <v>2</v>
      </c>
      <c r="B8" s="11" t="str">
        <f>+Teams!B6</f>
        <v>Tullii Nina</v>
      </c>
      <c r="C8" s="12"/>
      <c r="D8" s="38" t="str">
        <f>+Teams!B5</f>
        <v>Luxemburg/ Switserland</v>
      </c>
      <c r="E8" s="6"/>
      <c r="F8" s="9"/>
      <c r="G8" s="7"/>
      <c r="H8" s="9">
        <f>+'Lux Swi - Ned'!R5+'Bad - Lux Swi'!R10+' Lux Swi-Nie'!R5</f>
        <v>10</v>
      </c>
      <c r="I8" s="9"/>
      <c r="J8" s="7">
        <f t="shared" si="0"/>
        <v>2</v>
      </c>
      <c r="K8" s="8"/>
    </row>
    <row r="9" spans="1:11" ht="15.75">
      <c r="A9" s="5">
        <v>3</v>
      </c>
      <c r="B9" s="11" t="str">
        <f>+Teams!B8</f>
        <v>Doutaz Fanny</v>
      </c>
      <c r="C9" s="12"/>
      <c r="D9" s="38" t="s">
        <v>31</v>
      </c>
      <c r="E9" s="6"/>
      <c r="F9" s="9"/>
      <c r="G9" s="7"/>
      <c r="H9" s="9">
        <f>+'Lux Swi - Ned'!R7+'Bad - Lux Swi'!R12+' Lux Swi-Nie'!R7</f>
        <v>10</v>
      </c>
      <c r="I9" s="9"/>
      <c r="J9" s="7">
        <f t="shared" si="0"/>
        <v>2</v>
      </c>
      <c r="K9" s="8"/>
    </row>
    <row r="10" spans="1:11" ht="15.75">
      <c r="A10" s="5">
        <v>4</v>
      </c>
      <c r="B10" s="11" t="str">
        <f>+Teams!B20</f>
        <v>Fischer Amelie</v>
      </c>
      <c r="C10" s="12"/>
      <c r="D10" s="38" t="s">
        <v>7</v>
      </c>
      <c r="E10" s="6"/>
      <c r="F10" s="9"/>
      <c r="G10" s="7"/>
      <c r="H10" s="9">
        <f>+'Nie - Bad'!R12+'Bad - Lux Swi'!R7+'Bad - Ned'!R7</f>
        <v>10</v>
      </c>
      <c r="I10" s="9"/>
      <c r="J10" s="7">
        <f t="shared" si="0"/>
        <v>2</v>
      </c>
      <c r="K10" s="8"/>
    </row>
    <row r="11" spans="1:11" ht="15.75">
      <c r="A11" s="5">
        <v>5</v>
      </c>
      <c r="B11" s="11" t="str">
        <f>+Teams!B21</f>
        <v>Behringer Lucia</v>
      </c>
      <c r="C11" s="14"/>
      <c r="D11" s="38" t="s">
        <v>7</v>
      </c>
      <c r="E11" s="6"/>
      <c r="F11" s="9"/>
      <c r="G11" s="7"/>
      <c r="H11" s="9">
        <f>+'Nie - Bad'!R13+'Bad - Lux Swi'!R8+'Bad - Ned'!R8</f>
        <v>8</v>
      </c>
      <c r="I11" s="9"/>
      <c r="J11" s="7">
        <f t="shared" si="0"/>
        <v>4</v>
      </c>
      <c r="K11" s="8"/>
    </row>
    <row r="12" spans="1:11" ht="15.75">
      <c r="A12" s="5">
        <v>6</v>
      </c>
      <c r="B12" s="11" t="str">
        <f>+Teams!B9</f>
        <v>Sadikovic Enisa</v>
      </c>
      <c r="C12" s="12"/>
      <c r="D12" s="38" t="s">
        <v>31</v>
      </c>
      <c r="E12" s="6"/>
      <c r="F12" s="9"/>
      <c r="G12" s="7"/>
      <c r="H12" s="9">
        <f>+'Lux Swi - Ned'!R8+'Bad - Lux Swi'!R13+' Lux Swi-Nie'!R8</f>
        <v>7</v>
      </c>
      <c r="I12" s="9"/>
      <c r="J12" s="7">
        <f t="shared" si="0"/>
        <v>5</v>
      </c>
      <c r="K12" s="8"/>
    </row>
    <row r="13" spans="1:11" ht="15.75">
      <c r="A13" s="5">
        <v>7</v>
      </c>
      <c r="B13" s="11" t="str">
        <f>+Teams!B19</f>
        <v>Böhm Antje</v>
      </c>
      <c r="C13" s="12"/>
      <c r="D13" s="38" t="s">
        <v>7</v>
      </c>
      <c r="E13" s="6"/>
      <c r="F13" s="9"/>
      <c r="G13" s="7"/>
      <c r="H13" s="9">
        <f>+'Nie - Bad'!R11+'Bad - Lux Swi'!R6+'Bad - Ned'!R6</f>
        <v>7</v>
      </c>
      <c r="I13" s="9"/>
      <c r="J13" s="7">
        <f t="shared" si="0"/>
        <v>5</v>
      </c>
      <c r="K13" s="8"/>
    </row>
    <row r="14" spans="1:11" ht="15.75">
      <c r="A14" s="5">
        <v>8</v>
      </c>
      <c r="B14" s="11" t="str">
        <f>+Teams!B25</f>
        <v>Xijin Zheng</v>
      </c>
      <c r="C14" s="12"/>
      <c r="D14" s="38" t="s">
        <v>6</v>
      </c>
      <c r="E14" s="6"/>
      <c r="F14" s="9"/>
      <c r="G14" s="7"/>
      <c r="H14" s="9">
        <f>+'Lux Swi - Ned'!R11+'Ned - TTVN'!R6+'Bad - Ned'!R11</f>
        <v>7</v>
      </c>
      <c r="I14" s="9"/>
      <c r="J14" s="7">
        <f t="shared" si="0"/>
        <v>5</v>
      </c>
      <c r="K14" s="8"/>
    </row>
    <row r="15" spans="1:11" ht="15.75">
      <c r="A15" s="5">
        <v>9</v>
      </c>
      <c r="B15" s="11" t="str">
        <f>+Teams!B27</f>
        <v>Anouk van der Boom</v>
      </c>
      <c r="C15" s="14"/>
      <c r="D15" s="38" t="s">
        <v>6</v>
      </c>
      <c r="E15" s="6"/>
      <c r="F15" s="9"/>
      <c r="G15" s="7"/>
      <c r="H15" s="9">
        <f>+'Lux Swi - Ned'!R13+'Ned - TTVN'!R8+'Bad - Ned'!R13</f>
        <v>6</v>
      </c>
      <c r="I15" s="9"/>
      <c r="J15" s="7">
        <f t="shared" si="0"/>
        <v>6</v>
      </c>
      <c r="K15" s="8"/>
    </row>
    <row r="16" spans="1:11" ht="15.75">
      <c r="A16" s="5">
        <v>10</v>
      </c>
      <c r="B16" s="11" t="str">
        <f>+Teams!B14</f>
        <v>Nau Lilli-Emma</v>
      </c>
      <c r="C16" s="12"/>
      <c r="D16" s="38" t="s">
        <v>13</v>
      </c>
      <c r="E16" s="6"/>
      <c r="F16" s="9"/>
      <c r="G16" s="7"/>
      <c r="H16" s="9">
        <f>+'Nie - Bad'!R7+'Ned - TTVN'!R12+' Lux Swi-Nie'!R12</f>
        <v>5</v>
      </c>
      <c r="I16" s="9"/>
      <c r="J16" s="7">
        <f t="shared" si="0"/>
        <v>7</v>
      </c>
      <c r="K16" s="8"/>
    </row>
    <row r="17" spans="1:11" ht="15.75">
      <c r="A17" s="5">
        <v>11</v>
      </c>
      <c r="B17" s="11" t="str">
        <f>+Teams!B18</f>
        <v>Merz Rebecca</v>
      </c>
      <c r="C17" s="14"/>
      <c r="D17" s="38" t="str">
        <f>+Teams!B17</f>
        <v>Team Baden-Württemberg</v>
      </c>
      <c r="E17" s="6"/>
      <c r="F17" s="9"/>
      <c r="G17" s="7"/>
      <c r="H17" s="9">
        <f>+'Nie - Bad'!R10+'Bad - Lux Swi'!R5+'Bad - Ned'!R5</f>
        <v>5</v>
      </c>
      <c r="I17" s="9"/>
      <c r="J17" s="7">
        <f t="shared" si="0"/>
        <v>7</v>
      </c>
      <c r="K17" s="8"/>
    </row>
    <row r="18" spans="1:11" ht="15.75">
      <c r="A18" s="5">
        <v>12</v>
      </c>
      <c r="B18" s="11" t="str">
        <f>+Teams!B26</f>
        <v>Tanya Misconi</v>
      </c>
      <c r="C18" s="12"/>
      <c r="D18" s="38" t="s">
        <v>6</v>
      </c>
      <c r="E18" s="6"/>
      <c r="F18" s="9"/>
      <c r="G18" s="7"/>
      <c r="H18" s="9">
        <f>+'Lux Swi - Ned'!R12+'Ned - TTVN'!R7+'Bad - Ned'!R12</f>
        <v>4</v>
      </c>
      <c r="I18" s="9"/>
      <c r="J18" s="7">
        <f t="shared" si="0"/>
        <v>8</v>
      </c>
      <c r="K18" s="8"/>
    </row>
    <row r="19" spans="1:11" ht="15.75">
      <c r="A19" s="5">
        <v>13</v>
      </c>
      <c r="B19" s="11" t="str">
        <f>+Teams!B7</f>
        <v>Sadikovic Melisa</v>
      </c>
      <c r="C19" s="12"/>
      <c r="D19" s="38" t="s">
        <v>31</v>
      </c>
      <c r="E19" s="6"/>
      <c r="F19" s="9"/>
      <c r="G19" s="7"/>
      <c r="H19" s="9">
        <f>+'Lux Swi - Ned'!R6+'Bad - Lux Swi'!R11+' Lux Swi-Nie'!R6</f>
        <v>2</v>
      </c>
      <c r="I19" s="9"/>
      <c r="J19" s="7">
        <f t="shared" si="0"/>
        <v>10</v>
      </c>
      <c r="K19" s="8"/>
    </row>
    <row r="20" spans="1:11" ht="15.75">
      <c r="A20" s="5">
        <v>14</v>
      </c>
      <c r="B20" s="11" t="str">
        <f>+Teams!B13</f>
        <v>Detert Hannah</v>
      </c>
      <c r="C20" s="12"/>
      <c r="D20" s="38" t="s">
        <v>13</v>
      </c>
      <c r="E20" s="6"/>
      <c r="F20" s="9"/>
      <c r="G20" s="7"/>
      <c r="H20" s="9">
        <f>+'Nie - Bad'!R6+'Ned - TTVN'!R11+' Lux Swi-Nie'!R11</f>
        <v>2</v>
      </c>
      <c r="I20" s="9"/>
      <c r="J20" s="7">
        <f t="shared" si="0"/>
        <v>10</v>
      </c>
      <c r="K20" s="8"/>
    </row>
    <row r="21" spans="1:11" ht="15.75">
      <c r="A21" s="5">
        <v>15</v>
      </c>
      <c r="B21" s="11" t="str">
        <f>+Teams!B12</f>
        <v>Amy Judge</v>
      </c>
      <c r="C21" s="12"/>
      <c r="D21" s="38" t="str">
        <f>+Teams!B11</f>
        <v>TTV Niedersachsen</v>
      </c>
      <c r="E21" s="6"/>
      <c r="F21" s="9"/>
      <c r="G21" s="7"/>
      <c r="H21" s="9">
        <f>+'Nie - Bad'!R5+'Ned - TTVN'!R10+' Lux Swi-Nie'!R10</f>
        <v>1</v>
      </c>
      <c r="I21" s="9"/>
      <c r="J21" s="7">
        <f t="shared" si="0"/>
        <v>11</v>
      </c>
      <c r="K21" s="8"/>
    </row>
    <row r="22" spans="1:11" ht="15.75">
      <c r="A22" s="5">
        <v>16</v>
      </c>
      <c r="B22" s="11" t="str">
        <f>+Teams!B15</f>
        <v>Nickel Fabienne</v>
      </c>
      <c r="C22" s="12"/>
      <c r="D22" s="38" t="s">
        <v>13</v>
      </c>
      <c r="E22" s="6"/>
      <c r="F22" s="9"/>
      <c r="G22" s="7"/>
      <c r="H22" s="9">
        <f>+'Nie - Bad'!R8+'Ned - TTVN'!R13+' Lux Swi-Nie'!R13</f>
        <v>1</v>
      </c>
      <c r="I22" s="9"/>
      <c r="J22" s="7">
        <f t="shared" si="0"/>
        <v>11</v>
      </c>
      <c r="K22" s="8"/>
    </row>
  </sheetData>
  <sheetProtection/>
  <mergeCells count="4">
    <mergeCell ref="A1:J1"/>
    <mergeCell ref="A2:J2"/>
    <mergeCell ref="E6:G6"/>
    <mergeCell ref="H6:J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6"/>
  <sheetViews>
    <sheetView zoomScalePageLayoutView="0" workbookViewId="0" topLeftCell="A3">
      <selection activeCell="M31" sqref="M31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3.421875" style="0" customWidth="1"/>
  </cols>
  <sheetData>
    <row r="1" spans="2:8" ht="12.75">
      <c r="B1" s="75" t="s">
        <v>46</v>
      </c>
      <c r="E1" s="171"/>
      <c r="F1" s="172"/>
      <c r="G1" s="172"/>
      <c r="H1" s="172"/>
    </row>
    <row r="2" ht="12.75">
      <c r="C2" s="10"/>
    </row>
    <row r="3" spans="1:13" ht="12.75">
      <c r="A3" s="51"/>
      <c r="B3" s="52" t="s">
        <v>21</v>
      </c>
      <c r="C3" s="76"/>
      <c r="D3" s="43" t="s">
        <v>22</v>
      </c>
      <c r="M3" s="25"/>
    </row>
    <row r="4" spans="2:13" ht="13.5" thickBot="1">
      <c r="B4" s="40" t="str">
        <f>Teams!B5</f>
        <v>Luxemburg/ Switserland</v>
      </c>
      <c r="C4" s="76"/>
      <c r="D4" s="47" t="s">
        <v>28</v>
      </c>
      <c r="M4" s="25"/>
    </row>
    <row r="5" spans="1:18" ht="12.75">
      <c r="A5" s="149">
        <v>1</v>
      </c>
      <c r="B5" s="150" t="str">
        <f>Teams!B6</f>
        <v>Tullii Nina</v>
      </c>
      <c r="C5" s="151">
        <v>1</v>
      </c>
      <c r="D5" s="152" t="str">
        <f>Teams!B24</f>
        <v>Anne van Bolderen</v>
      </c>
      <c r="M5" s="25"/>
      <c r="Q5" s="163" t="str">
        <f>+B5</f>
        <v>Tullii Nina</v>
      </c>
      <c r="R5" s="163">
        <f>+M10+M14+M18+M22</f>
        <v>2</v>
      </c>
    </row>
    <row r="6" spans="1:18" ht="12.75">
      <c r="A6" s="153">
        <v>2</v>
      </c>
      <c r="B6" s="40" t="str">
        <f>Teams!B7</f>
        <v>Sadikovic Melisa</v>
      </c>
      <c r="C6" s="154">
        <v>2</v>
      </c>
      <c r="D6" s="128" t="str">
        <f>Teams!B25</f>
        <v>Xijin Zheng</v>
      </c>
      <c r="M6" s="25"/>
      <c r="Q6" s="163" t="str">
        <f>+B6</f>
        <v>Sadikovic Melisa</v>
      </c>
      <c r="R6" s="163">
        <f>+M11+M15+M19+M23</f>
        <v>1</v>
      </c>
    </row>
    <row r="7" spans="1:18" ht="12.75">
      <c r="A7" s="153">
        <v>3</v>
      </c>
      <c r="B7" s="40" t="str">
        <f>Teams!B8</f>
        <v>Doutaz Fanny</v>
      </c>
      <c r="C7" s="154">
        <v>3</v>
      </c>
      <c r="D7" s="128" t="str">
        <f>Teams!B26</f>
        <v>Tanya Misconi</v>
      </c>
      <c r="M7" s="25"/>
      <c r="Q7" s="163" t="str">
        <f>+B7</f>
        <v>Doutaz Fanny</v>
      </c>
      <c r="R7" s="163">
        <f>+M12+M16+M20+M24</f>
        <v>3</v>
      </c>
    </row>
    <row r="8" spans="1:18" ht="13.5" thickBot="1">
      <c r="A8" s="155">
        <v>4</v>
      </c>
      <c r="B8" s="40" t="str">
        <f>Teams!B9</f>
        <v>Sadikovic Enisa</v>
      </c>
      <c r="C8" s="101">
        <v>4</v>
      </c>
      <c r="D8" s="128" t="str">
        <f>Teams!B27</f>
        <v>Anouk van der Boom</v>
      </c>
      <c r="M8" s="25"/>
      <c r="Q8" s="163" t="str">
        <f>+B8</f>
        <v>Sadikovic Enisa</v>
      </c>
      <c r="R8" s="163">
        <f>+M13+M17+M21+M25</f>
        <v>3</v>
      </c>
    </row>
    <row r="9" spans="1:15" ht="13.5" thickBot="1">
      <c r="A9" s="102"/>
      <c r="B9" s="103"/>
      <c r="C9" s="104"/>
      <c r="D9" s="156"/>
      <c r="E9" s="146" t="s">
        <v>23</v>
      </c>
      <c r="F9" s="139" t="s">
        <v>24</v>
      </c>
      <c r="G9" s="139" t="s">
        <v>25</v>
      </c>
      <c r="H9" s="139" t="s">
        <v>26</v>
      </c>
      <c r="I9" s="140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56">
        <v>1</v>
      </c>
      <c r="B10" s="54" t="str">
        <f>B5</f>
        <v>Tullii Nina</v>
      </c>
      <c r="C10" s="60">
        <v>4</v>
      </c>
      <c r="D10" s="44" t="str">
        <f>D8</f>
        <v>Anouk van der Boom</v>
      </c>
      <c r="E10" s="145" t="s">
        <v>49</v>
      </c>
      <c r="F10" s="114" t="s">
        <v>50</v>
      </c>
      <c r="G10" s="114" t="s">
        <v>51</v>
      </c>
      <c r="H10" s="114" t="s">
        <v>51</v>
      </c>
      <c r="I10" s="115"/>
      <c r="J10" s="78">
        <v>1</v>
      </c>
      <c r="K10" s="79" t="s">
        <v>0</v>
      </c>
      <c r="L10" s="80">
        <v>3</v>
      </c>
      <c r="M10" s="34">
        <f>IF(OR(J10=3,L10=3),IF(J10&gt;L10,1,0),"")</f>
        <v>0</v>
      </c>
      <c r="N10" s="81" t="s">
        <v>0</v>
      </c>
      <c r="O10" s="82">
        <f>IF(M10="","",IF(M10=1,0,1))</f>
        <v>1</v>
      </c>
      <c r="Q10" s="164" t="str">
        <f>+D5</f>
        <v>Anne van Bolderen</v>
      </c>
      <c r="R10" s="164">
        <f>+O13+O16+O19+O22</f>
        <v>3</v>
      </c>
    </row>
    <row r="11" spans="1:18" ht="12.75">
      <c r="A11" s="57">
        <v>2</v>
      </c>
      <c r="B11" s="49" t="str">
        <f>B6</f>
        <v>Sadikovic Melisa</v>
      </c>
      <c r="C11" s="61">
        <v>3</v>
      </c>
      <c r="D11" s="45" t="str">
        <f>D7</f>
        <v>Tanya Misconi</v>
      </c>
      <c r="E11" s="68" t="s">
        <v>52</v>
      </c>
      <c r="F11" s="69" t="s">
        <v>50</v>
      </c>
      <c r="G11" s="69" t="s">
        <v>53</v>
      </c>
      <c r="H11" s="69" t="s">
        <v>54</v>
      </c>
      <c r="I11" s="31"/>
      <c r="J11" s="78">
        <v>3</v>
      </c>
      <c r="K11" s="83" t="s">
        <v>0</v>
      </c>
      <c r="L11" s="80">
        <v>1</v>
      </c>
      <c r="M11" s="35">
        <f aca="true" t="shared" si="0" ref="M11:M24">IF(OR(J11=3,L11=3),IF(J11&gt;L11,1,0),"")</f>
        <v>1</v>
      </c>
      <c r="N11" s="85" t="s">
        <v>0</v>
      </c>
      <c r="O11" s="86">
        <f aca="true" t="shared" si="1" ref="O11:O25">IF(M11="","",IF(M11=1,0,1))</f>
        <v>0</v>
      </c>
      <c r="Q11" s="164" t="str">
        <f>+D6</f>
        <v>Xijin Zheng</v>
      </c>
      <c r="R11" s="164">
        <f>+O12+O15+O18+O25</f>
        <v>2</v>
      </c>
    </row>
    <row r="12" spans="1:18" ht="12.75">
      <c r="A12" s="57">
        <v>3</v>
      </c>
      <c r="B12" s="49" t="str">
        <f>B7</f>
        <v>Doutaz Fanny</v>
      </c>
      <c r="C12" s="61">
        <v>2</v>
      </c>
      <c r="D12" s="45" t="str">
        <f>D6</f>
        <v>Xijin Zheng</v>
      </c>
      <c r="E12" s="68" t="s">
        <v>55</v>
      </c>
      <c r="F12" s="69" t="s">
        <v>55</v>
      </c>
      <c r="G12" s="69" t="s">
        <v>56</v>
      </c>
      <c r="H12" s="69" t="s">
        <v>55</v>
      </c>
      <c r="I12" s="31"/>
      <c r="J12" s="78">
        <v>3</v>
      </c>
      <c r="K12" s="83" t="s">
        <v>0</v>
      </c>
      <c r="L12" s="80">
        <v>1</v>
      </c>
      <c r="M12" s="35">
        <f t="shared" si="0"/>
        <v>1</v>
      </c>
      <c r="N12" s="85" t="s">
        <v>0</v>
      </c>
      <c r="O12" s="86">
        <f t="shared" si="1"/>
        <v>0</v>
      </c>
      <c r="Q12" s="164" t="str">
        <f>+D7</f>
        <v>Tanya Misconi</v>
      </c>
      <c r="R12" s="164">
        <f>+O11+O14+O21+O24</f>
        <v>0</v>
      </c>
    </row>
    <row r="13" spans="1:18" ht="13.5" thickBot="1">
      <c r="A13" s="125">
        <v>4</v>
      </c>
      <c r="B13" s="126" t="str">
        <f>B8</f>
        <v>Sadikovic Enisa</v>
      </c>
      <c r="C13" s="127">
        <v>1</v>
      </c>
      <c r="D13" s="128" t="str">
        <f>D5</f>
        <v>Anne van Bolderen</v>
      </c>
      <c r="E13" s="147" t="s">
        <v>52</v>
      </c>
      <c r="F13" s="141" t="s">
        <v>57</v>
      </c>
      <c r="G13" s="141" t="s">
        <v>58</v>
      </c>
      <c r="H13" s="141" t="s">
        <v>52</v>
      </c>
      <c r="I13" s="131"/>
      <c r="J13" s="132">
        <v>3</v>
      </c>
      <c r="K13" s="133" t="s">
        <v>0</v>
      </c>
      <c r="L13" s="134">
        <v>1</v>
      </c>
      <c r="M13" s="135">
        <f t="shared" si="0"/>
        <v>1</v>
      </c>
      <c r="N13" s="136" t="s">
        <v>0</v>
      </c>
      <c r="O13" s="137">
        <f t="shared" si="1"/>
        <v>0</v>
      </c>
      <c r="Q13" s="164" t="str">
        <f>+D8</f>
        <v>Anouk van der Boom</v>
      </c>
      <c r="R13" s="164">
        <f>+O10+O17+O20+O23</f>
        <v>2</v>
      </c>
    </row>
    <row r="14" spans="1:15" ht="12.75">
      <c r="A14" s="56">
        <v>1</v>
      </c>
      <c r="B14" s="54" t="str">
        <f>B5</f>
        <v>Tullii Nina</v>
      </c>
      <c r="C14" s="111">
        <v>3</v>
      </c>
      <c r="D14" s="55" t="str">
        <f>D7</f>
        <v>Tanya Misconi</v>
      </c>
      <c r="E14" s="145" t="s">
        <v>59</v>
      </c>
      <c r="F14" s="114" t="s">
        <v>60</v>
      </c>
      <c r="G14" s="114" t="s">
        <v>59</v>
      </c>
      <c r="H14" s="142"/>
      <c r="I14" s="115"/>
      <c r="J14" s="116">
        <v>3</v>
      </c>
      <c r="K14" s="117" t="s">
        <v>0</v>
      </c>
      <c r="L14" s="118">
        <v>0</v>
      </c>
      <c r="M14" s="119">
        <f t="shared" si="0"/>
        <v>1</v>
      </c>
      <c r="N14" s="120" t="s">
        <v>0</v>
      </c>
      <c r="O14" s="121">
        <f t="shared" si="1"/>
        <v>0</v>
      </c>
    </row>
    <row r="15" spans="1:15" ht="12.75">
      <c r="A15" s="57">
        <v>2</v>
      </c>
      <c r="B15" s="49" t="str">
        <f>B6</f>
        <v>Sadikovic Melisa</v>
      </c>
      <c r="C15" s="61">
        <v>2</v>
      </c>
      <c r="D15" s="45" t="str">
        <f>D6</f>
        <v>Xijin Zheng</v>
      </c>
      <c r="E15" s="68" t="s">
        <v>61</v>
      </c>
      <c r="F15" s="69" t="s">
        <v>62</v>
      </c>
      <c r="G15" s="69" t="s">
        <v>57</v>
      </c>
      <c r="H15" s="30"/>
      <c r="I15" s="31"/>
      <c r="J15" s="78">
        <v>0</v>
      </c>
      <c r="K15" s="83" t="s">
        <v>0</v>
      </c>
      <c r="L15" s="80">
        <v>3</v>
      </c>
      <c r="M15" s="35">
        <f t="shared" si="0"/>
        <v>0</v>
      </c>
      <c r="N15" s="85" t="s">
        <v>0</v>
      </c>
      <c r="O15" s="86">
        <f t="shared" si="1"/>
        <v>1</v>
      </c>
    </row>
    <row r="16" spans="1:15" ht="12.75">
      <c r="A16" s="57">
        <v>3</v>
      </c>
      <c r="B16" s="49" t="str">
        <f>B7</f>
        <v>Doutaz Fanny</v>
      </c>
      <c r="C16" s="61">
        <v>1</v>
      </c>
      <c r="D16" s="45" t="str">
        <f>D5</f>
        <v>Anne van Bolderen</v>
      </c>
      <c r="E16" s="68" t="s">
        <v>51</v>
      </c>
      <c r="F16" s="69" t="s">
        <v>56</v>
      </c>
      <c r="G16" s="69" t="s">
        <v>50</v>
      </c>
      <c r="H16" s="30"/>
      <c r="I16" s="31"/>
      <c r="J16" s="78">
        <v>0</v>
      </c>
      <c r="K16" s="83" t="s">
        <v>0</v>
      </c>
      <c r="L16" s="80">
        <v>3</v>
      </c>
      <c r="M16" s="35">
        <f t="shared" si="0"/>
        <v>0</v>
      </c>
      <c r="N16" s="85" t="s">
        <v>0</v>
      </c>
      <c r="O16" s="86">
        <f t="shared" si="1"/>
        <v>1</v>
      </c>
    </row>
    <row r="17" spans="1:15" ht="13.5" thickBot="1">
      <c r="A17" s="58">
        <v>4</v>
      </c>
      <c r="B17" s="50" t="str">
        <f>B8</f>
        <v>Sadikovic Enisa</v>
      </c>
      <c r="C17" s="62">
        <v>4</v>
      </c>
      <c r="D17" s="46" t="str">
        <f>D8</f>
        <v>Anouk van der Boom</v>
      </c>
      <c r="E17" s="148" t="s">
        <v>51</v>
      </c>
      <c r="F17" s="70" t="s">
        <v>50</v>
      </c>
      <c r="G17" s="70" t="s">
        <v>59</v>
      </c>
      <c r="H17" s="70" t="s">
        <v>53</v>
      </c>
      <c r="I17" s="71" t="s">
        <v>55</v>
      </c>
      <c r="J17" s="123">
        <v>3</v>
      </c>
      <c r="K17" s="88" t="s">
        <v>0</v>
      </c>
      <c r="L17" s="124">
        <v>2</v>
      </c>
      <c r="M17" s="36">
        <f t="shared" si="0"/>
        <v>1</v>
      </c>
      <c r="N17" s="90" t="s">
        <v>0</v>
      </c>
      <c r="O17" s="91">
        <f t="shared" si="1"/>
        <v>0</v>
      </c>
    </row>
    <row r="18" spans="1:15" ht="12.75">
      <c r="A18" s="59">
        <v>1</v>
      </c>
      <c r="B18" s="48" t="str">
        <f>B5</f>
        <v>Tullii Nina</v>
      </c>
      <c r="C18" s="60">
        <v>2</v>
      </c>
      <c r="D18" s="44" t="str">
        <f>D6</f>
        <v>Xijin Zheng</v>
      </c>
      <c r="E18" s="41" t="s">
        <v>63</v>
      </c>
      <c r="F18" s="42" t="s">
        <v>59</v>
      </c>
      <c r="G18" s="42" t="s">
        <v>52</v>
      </c>
      <c r="H18" s="42" t="s">
        <v>64</v>
      </c>
      <c r="I18" s="96" t="s">
        <v>55</v>
      </c>
      <c r="J18" s="78">
        <v>3</v>
      </c>
      <c r="K18" s="79" t="s">
        <v>0</v>
      </c>
      <c r="L18" s="80">
        <v>2</v>
      </c>
      <c r="M18" s="34">
        <f t="shared" si="0"/>
        <v>1</v>
      </c>
      <c r="N18" s="81" t="s">
        <v>0</v>
      </c>
      <c r="O18" s="82">
        <f t="shared" si="1"/>
        <v>0</v>
      </c>
    </row>
    <row r="19" spans="1:15" ht="12.75">
      <c r="A19" s="57">
        <v>2</v>
      </c>
      <c r="B19" s="49" t="str">
        <f>B6</f>
        <v>Sadikovic Melisa</v>
      </c>
      <c r="C19" s="61">
        <v>1</v>
      </c>
      <c r="D19" s="45" t="str">
        <f>D5</f>
        <v>Anne van Bolderen</v>
      </c>
      <c r="E19" s="68" t="s">
        <v>51</v>
      </c>
      <c r="F19" s="69" t="s">
        <v>62</v>
      </c>
      <c r="G19" s="69" t="s">
        <v>51</v>
      </c>
      <c r="H19" s="69"/>
      <c r="I19" s="31"/>
      <c r="J19" s="78">
        <v>0</v>
      </c>
      <c r="K19" s="83" t="s">
        <v>0</v>
      </c>
      <c r="L19" s="80">
        <v>3</v>
      </c>
      <c r="M19" s="35">
        <f t="shared" si="0"/>
        <v>0</v>
      </c>
      <c r="N19" s="85" t="s">
        <v>0</v>
      </c>
      <c r="O19" s="86">
        <f t="shared" si="1"/>
        <v>1</v>
      </c>
    </row>
    <row r="20" spans="1:15" ht="12.75">
      <c r="A20" s="57">
        <v>3</v>
      </c>
      <c r="B20" s="49" t="str">
        <f>B7</f>
        <v>Doutaz Fanny</v>
      </c>
      <c r="C20" s="61">
        <v>4</v>
      </c>
      <c r="D20" s="45" t="str">
        <f>D8</f>
        <v>Anouk van der Boom</v>
      </c>
      <c r="E20" s="68" t="s">
        <v>49</v>
      </c>
      <c r="F20" s="69" t="s">
        <v>55</v>
      </c>
      <c r="G20" s="69" t="s">
        <v>49</v>
      </c>
      <c r="H20" s="69"/>
      <c r="I20" s="31"/>
      <c r="J20" s="78">
        <v>3</v>
      </c>
      <c r="K20" s="83" t="s">
        <v>0</v>
      </c>
      <c r="L20" s="80">
        <v>0</v>
      </c>
      <c r="M20" s="35">
        <f t="shared" si="0"/>
        <v>1</v>
      </c>
      <c r="N20" s="85" t="s">
        <v>0</v>
      </c>
      <c r="O20" s="86">
        <f t="shared" si="1"/>
        <v>0</v>
      </c>
    </row>
    <row r="21" spans="1:15" ht="13.5" thickBot="1">
      <c r="A21" s="125">
        <v>4</v>
      </c>
      <c r="B21" s="126" t="str">
        <f>B8</f>
        <v>Sadikovic Enisa</v>
      </c>
      <c r="C21" s="127">
        <v>3</v>
      </c>
      <c r="D21" s="128" t="str">
        <f>D7</f>
        <v>Tanya Misconi</v>
      </c>
      <c r="E21" s="147" t="s">
        <v>59</v>
      </c>
      <c r="F21" s="141" t="s">
        <v>53</v>
      </c>
      <c r="G21" s="141" t="s">
        <v>50</v>
      </c>
      <c r="H21" s="141" t="s">
        <v>60</v>
      </c>
      <c r="I21" s="131"/>
      <c r="J21" s="132">
        <v>3</v>
      </c>
      <c r="K21" s="133" t="s">
        <v>0</v>
      </c>
      <c r="L21" s="134">
        <v>1</v>
      </c>
      <c r="M21" s="135">
        <f t="shared" si="0"/>
        <v>1</v>
      </c>
      <c r="N21" s="136" t="s">
        <v>0</v>
      </c>
      <c r="O21" s="137">
        <f t="shared" si="1"/>
        <v>0</v>
      </c>
    </row>
    <row r="22" spans="1:15" ht="12.75">
      <c r="A22" s="56">
        <v>1</v>
      </c>
      <c r="B22" s="54" t="str">
        <f>B5</f>
        <v>Tullii Nina</v>
      </c>
      <c r="C22" s="111">
        <v>1</v>
      </c>
      <c r="D22" s="55" t="str">
        <f>D5</f>
        <v>Anne van Bolderen</v>
      </c>
      <c r="E22" s="145" t="s">
        <v>65</v>
      </c>
      <c r="F22" s="114" t="s">
        <v>66</v>
      </c>
      <c r="G22" s="114" t="s">
        <v>50</v>
      </c>
      <c r="H22" s="114"/>
      <c r="I22" s="138"/>
      <c r="J22" s="116">
        <v>0</v>
      </c>
      <c r="K22" s="117" t="s">
        <v>0</v>
      </c>
      <c r="L22" s="118">
        <v>3</v>
      </c>
      <c r="M22" s="119">
        <f t="shared" si="0"/>
        <v>0</v>
      </c>
      <c r="N22" s="120" t="s">
        <v>0</v>
      </c>
      <c r="O22" s="121">
        <f t="shared" si="1"/>
        <v>1</v>
      </c>
    </row>
    <row r="23" spans="1:15" ht="12.75">
      <c r="A23" s="57">
        <v>2</v>
      </c>
      <c r="B23" s="49" t="str">
        <f>B6</f>
        <v>Sadikovic Melisa</v>
      </c>
      <c r="C23" s="61">
        <v>4</v>
      </c>
      <c r="D23" s="45" t="str">
        <f>D8</f>
        <v>Anouk van der Boom</v>
      </c>
      <c r="E23" s="68" t="s">
        <v>67</v>
      </c>
      <c r="F23" s="69" t="s">
        <v>56</v>
      </c>
      <c r="G23" s="69" t="s">
        <v>51</v>
      </c>
      <c r="H23" s="30"/>
      <c r="I23" s="31"/>
      <c r="J23" s="78">
        <v>0</v>
      </c>
      <c r="K23" s="83" t="s">
        <v>0</v>
      </c>
      <c r="L23" s="80">
        <v>3</v>
      </c>
      <c r="M23" s="35">
        <f t="shared" si="0"/>
        <v>0</v>
      </c>
      <c r="N23" s="85" t="s">
        <v>0</v>
      </c>
      <c r="O23" s="86">
        <f t="shared" si="1"/>
        <v>1</v>
      </c>
    </row>
    <row r="24" spans="1:15" ht="12.75">
      <c r="A24" s="57">
        <v>3</v>
      </c>
      <c r="B24" s="49" t="str">
        <f>B7</f>
        <v>Doutaz Fanny</v>
      </c>
      <c r="C24" s="61">
        <v>3</v>
      </c>
      <c r="D24" s="45" t="str">
        <f>D7</f>
        <v>Tanya Misconi</v>
      </c>
      <c r="E24" s="68" t="s">
        <v>60</v>
      </c>
      <c r="F24" s="69" t="s">
        <v>52</v>
      </c>
      <c r="G24" s="69" t="s">
        <v>53</v>
      </c>
      <c r="H24" s="30"/>
      <c r="I24" s="31"/>
      <c r="J24" s="78">
        <v>3</v>
      </c>
      <c r="K24" s="83" t="s">
        <v>0</v>
      </c>
      <c r="L24" s="80">
        <v>0</v>
      </c>
      <c r="M24" s="35">
        <f t="shared" si="0"/>
        <v>1</v>
      </c>
      <c r="N24" s="85" t="s">
        <v>0</v>
      </c>
      <c r="O24" s="86">
        <f t="shared" si="1"/>
        <v>0</v>
      </c>
    </row>
    <row r="25" spans="1:15" ht="13.5" thickBot="1">
      <c r="A25" s="58">
        <v>4</v>
      </c>
      <c r="B25" s="50" t="str">
        <f>B8</f>
        <v>Sadikovic Enisa</v>
      </c>
      <c r="C25" s="62">
        <v>2</v>
      </c>
      <c r="D25" s="46" t="str">
        <f>D6</f>
        <v>Xijin Zheng</v>
      </c>
      <c r="E25" s="148" t="s">
        <v>62</v>
      </c>
      <c r="F25" s="70" t="s">
        <v>67</v>
      </c>
      <c r="G25" s="70" t="s">
        <v>50</v>
      </c>
      <c r="H25" s="32"/>
      <c r="I25" s="33"/>
      <c r="J25" s="123">
        <v>0</v>
      </c>
      <c r="K25" s="88" t="s">
        <v>0</v>
      </c>
      <c r="L25" s="124">
        <v>3</v>
      </c>
      <c r="M25" s="36">
        <f>IF(OR(J25=3,L25=3),IF(J25&gt;L25,1,0),"")</f>
        <v>0</v>
      </c>
      <c r="N25" s="90" t="s">
        <v>0</v>
      </c>
      <c r="O25" s="91">
        <f t="shared" si="1"/>
        <v>1</v>
      </c>
    </row>
    <row r="26" spans="3:15" ht="13.5" thickBot="1">
      <c r="C26" s="25"/>
      <c r="I26" s="20"/>
      <c r="J26" s="92">
        <f>SUM(J10:J25)</f>
        <v>28</v>
      </c>
      <c r="K26" s="93" t="s">
        <v>0</v>
      </c>
      <c r="L26" s="77">
        <f>SUM(L10:L25)</f>
        <v>29</v>
      </c>
      <c r="M26" s="66">
        <f>SUM(M10:M25)</f>
        <v>9</v>
      </c>
      <c r="N26" s="93" t="s">
        <v>0</v>
      </c>
      <c r="O26" s="77">
        <f>SUM(O10:O25)</f>
        <v>7</v>
      </c>
    </row>
  </sheetData>
  <sheetProtection/>
  <mergeCells count="3">
    <mergeCell ref="E1:H1"/>
    <mergeCell ref="J9:L9"/>
    <mergeCell ref="M9:O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6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0.8515625" style="0" customWidth="1"/>
  </cols>
  <sheetData>
    <row r="1" spans="2:8" ht="12.75">
      <c r="B1" s="75" t="s">
        <v>46</v>
      </c>
      <c r="E1" s="171"/>
      <c r="F1" s="172"/>
      <c r="G1" s="172"/>
      <c r="H1" s="172"/>
    </row>
    <row r="2" ht="12.75">
      <c r="C2" s="10"/>
    </row>
    <row r="3" spans="1:13" ht="12.75">
      <c r="A3" s="51"/>
      <c r="B3" s="52" t="s">
        <v>21</v>
      </c>
      <c r="C3" s="76"/>
      <c r="D3" s="43" t="s">
        <v>22</v>
      </c>
      <c r="M3" s="25"/>
    </row>
    <row r="4" spans="2:13" ht="13.5" thickBot="1">
      <c r="B4" s="40" t="s">
        <v>13</v>
      </c>
      <c r="C4" s="76"/>
      <c r="D4" s="47" t="str">
        <f>Teams!B17</f>
        <v>Team Baden-Württemberg</v>
      </c>
      <c r="M4" s="25"/>
    </row>
    <row r="5" spans="1:18" ht="12.75">
      <c r="A5" s="149">
        <v>1</v>
      </c>
      <c r="B5" s="150" t="str">
        <f>Teams!B12</f>
        <v>Amy Judge</v>
      </c>
      <c r="C5" s="151">
        <v>1</v>
      </c>
      <c r="D5" s="152" t="str">
        <f>Teams!B18</f>
        <v>Merz Rebecca</v>
      </c>
      <c r="M5" s="25"/>
      <c r="Q5" s="163" t="str">
        <f>+B5</f>
        <v>Amy Judge</v>
      </c>
      <c r="R5" s="163">
        <f>+M10+M14+M18+M22</f>
        <v>0</v>
      </c>
    </row>
    <row r="6" spans="1:18" ht="12.75">
      <c r="A6" s="153">
        <v>2</v>
      </c>
      <c r="B6" s="40" t="str">
        <f>Teams!B13</f>
        <v>Detert Hannah</v>
      </c>
      <c r="C6" s="154">
        <v>2</v>
      </c>
      <c r="D6" s="158" t="str">
        <f>Teams!B19</f>
        <v>Böhm Antje</v>
      </c>
      <c r="M6" s="25"/>
      <c r="Q6" s="163" t="str">
        <f>+B6</f>
        <v>Detert Hannah</v>
      </c>
      <c r="R6" s="163">
        <f>+M11+M15+M19+M23</f>
        <v>1</v>
      </c>
    </row>
    <row r="7" spans="1:18" ht="12.75">
      <c r="A7" s="153">
        <v>3</v>
      </c>
      <c r="B7" s="40" t="str">
        <f>Teams!B14</f>
        <v>Nau Lilli-Emma</v>
      </c>
      <c r="C7" s="154">
        <v>3</v>
      </c>
      <c r="D7" s="158" t="str">
        <f>Teams!B20</f>
        <v>Fischer Amelie</v>
      </c>
      <c r="M7" s="25"/>
      <c r="Q7" s="163" t="str">
        <f>+B7</f>
        <v>Nau Lilli-Emma</v>
      </c>
      <c r="R7" s="163">
        <f>+M12+M16+M20+M24</f>
        <v>1</v>
      </c>
    </row>
    <row r="8" spans="1:18" ht="13.5" thickBot="1">
      <c r="A8" s="155">
        <v>4</v>
      </c>
      <c r="B8" s="40" t="str">
        <f>Teams!B15</f>
        <v>Nickel Fabienne</v>
      </c>
      <c r="C8" s="101">
        <v>4</v>
      </c>
      <c r="D8" s="158" t="str">
        <f>Teams!B21</f>
        <v>Behringer Lucia</v>
      </c>
      <c r="M8" s="25"/>
      <c r="Q8" s="163" t="str">
        <f>+B8</f>
        <v>Nickel Fabienne</v>
      </c>
      <c r="R8" s="163">
        <f>+M13+M17+M21+M25</f>
        <v>0</v>
      </c>
    </row>
    <row r="9" spans="1:15" ht="13.5" thickBot="1">
      <c r="A9" s="102"/>
      <c r="B9" s="103"/>
      <c r="C9" s="104"/>
      <c r="D9" s="156"/>
      <c r="E9" s="157" t="s">
        <v>23</v>
      </c>
      <c r="F9" s="73" t="s">
        <v>24</v>
      </c>
      <c r="G9" s="73" t="s">
        <v>25</v>
      </c>
      <c r="H9" s="73" t="s">
        <v>26</v>
      </c>
      <c r="I9" s="74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56">
        <v>1</v>
      </c>
      <c r="B10" s="54" t="str">
        <f>B5</f>
        <v>Amy Judge</v>
      </c>
      <c r="C10" s="111">
        <v>4</v>
      </c>
      <c r="D10" s="55" t="str">
        <f>D8</f>
        <v>Behringer Lucia</v>
      </c>
      <c r="E10" s="112">
        <v>-6</v>
      </c>
      <c r="F10" s="113">
        <v>-4</v>
      </c>
      <c r="G10" s="113">
        <v>0</v>
      </c>
      <c r="H10" s="114"/>
      <c r="I10" s="115"/>
      <c r="J10" s="116">
        <v>0</v>
      </c>
      <c r="K10" s="117" t="s">
        <v>0</v>
      </c>
      <c r="L10" s="118">
        <v>3</v>
      </c>
      <c r="M10" s="119">
        <f>IF(OR(J10=3,L10=3),IF(J10&gt;L10,1,0),"")</f>
        <v>0</v>
      </c>
      <c r="N10" s="120" t="s">
        <v>0</v>
      </c>
      <c r="O10" s="121">
        <f>IF(M10="","",IF(M10=1,0,1))</f>
        <v>1</v>
      </c>
      <c r="Q10" s="164" t="str">
        <f>+D5</f>
        <v>Merz Rebecca</v>
      </c>
      <c r="R10" s="164">
        <f>+O13+O16+O19+O22</f>
        <v>4</v>
      </c>
    </row>
    <row r="11" spans="1:18" ht="12.75">
      <c r="A11" s="57">
        <v>2</v>
      </c>
      <c r="B11" s="49" t="str">
        <f>B6</f>
        <v>Detert Hannah</v>
      </c>
      <c r="C11" s="61">
        <v>3</v>
      </c>
      <c r="D11" s="45" t="str">
        <f>D7</f>
        <v>Fischer Amelie</v>
      </c>
      <c r="E11" s="109">
        <v>-4</v>
      </c>
      <c r="F11" s="69" t="s">
        <v>52</v>
      </c>
      <c r="G11" s="69" t="s">
        <v>67</v>
      </c>
      <c r="H11" s="69" t="s">
        <v>68</v>
      </c>
      <c r="I11" s="31"/>
      <c r="J11" s="78">
        <v>1</v>
      </c>
      <c r="K11" s="83" t="s">
        <v>0</v>
      </c>
      <c r="L11" s="80">
        <v>3</v>
      </c>
      <c r="M11" s="35">
        <f aca="true" t="shared" si="0" ref="M11:M24">IF(OR(J11=3,L11=3),IF(J11&gt;L11,1,0),"")</f>
        <v>0</v>
      </c>
      <c r="N11" s="85" t="s">
        <v>0</v>
      </c>
      <c r="O11" s="86">
        <f aca="true" t="shared" si="1" ref="O11:O25">IF(M11="","",IF(M11=1,0,1))</f>
        <v>1</v>
      </c>
      <c r="Q11" s="164" t="str">
        <f>+D6</f>
        <v>Böhm Antje</v>
      </c>
      <c r="R11" s="164">
        <f>+O12+O15+O18+O25</f>
        <v>3</v>
      </c>
    </row>
    <row r="12" spans="1:18" ht="12.75">
      <c r="A12" s="57">
        <v>3</v>
      </c>
      <c r="B12" s="49" t="str">
        <f>B7</f>
        <v>Nau Lilli-Emma</v>
      </c>
      <c r="C12" s="61">
        <v>2</v>
      </c>
      <c r="D12" s="45" t="str">
        <f>D6</f>
        <v>Böhm Antje</v>
      </c>
      <c r="E12" s="109">
        <v>-10</v>
      </c>
      <c r="F12" s="69" t="s">
        <v>50</v>
      </c>
      <c r="G12" s="69" t="s">
        <v>69</v>
      </c>
      <c r="H12" s="69" t="s">
        <v>59</v>
      </c>
      <c r="I12" s="72" t="s">
        <v>57</v>
      </c>
      <c r="J12" s="78">
        <v>2</v>
      </c>
      <c r="K12" s="83" t="s">
        <v>0</v>
      </c>
      <c r="L12" s="80">
        <v>3</v>
      </c>
      <c r="M12" s="35">
        <f t="shared" si="0"/>
        <v>0</v>
      </c>
      <c r="N12" s="85" t="s">
        <v>0</v>
      </c>
      <c r="O12" s="86">
        <f t="shared" si="1"/>
        <v>1</v>
      </c>
      <c r="Q12" s="164" t="str">
        <f>+D7</f>
        <v>Fischer Amelie</v>
      </c>
      <c r="R12" s="164">
        <f>+O11+O14+O21+O24</f>
        <v>4</v>
      </c>
    </row>
    <row r="13" spans="1:18" ht="13.5" thickBot="1">
      <c r="A13" s="58">
        <v>4</v>
      </c>
      <c r="B13" s="50" t="str">
        <f>B8</f>
        <v>Nickel Fabienne</v>
      </c>
      <c r="C13" s="62">
        <v>1</v>
      </c>
      <c r="D13" s="46" t="str">
        <f>D5</f>
        <v>Merz Rebecca</v>
      </c>
      <c r="E13" s="122">
        <v>-5</v>
      </c>
      <c r="F13" s="70" t="s">
        <v>51</v>
      </c>
      <c r="G13" s="70" t="s">
        <v>61</v>
      </c>
      <c r="H13" s="32"/>
      <c r="I13" s="33"/>
      <c r="J13" s="123">
        <v>0</v>
      </c>
      <c r="K13" s="88" t="s">
        <v>0</v>
      </c>
      <c r="L13" s="124">
        <v>3</v>
      </c>
      <c r="M13" s="36">
        <f t="shared" si="0"/>
        <v>0</v>
      </c>
      <c r="N13" s="90" t="s">
        <v>0</v>
      </c>
      <c r="O13" s="91">
        <f t="shared" si="1"/>
        <v>1</v>
      </c>
      <c r="Q13" s="164" t="str">
        <f>+D8</f>
        <v>Behringer Lucia</v>
      </c>
      <c r="R13" s="164">
        <f>+O10+O17+O20+O23</f>
        <v>3</v>
      </c>
    </row>
    <row r="14" spans="1:15" ht="12.75">
      <c r="A14" s="59">
        <v>1</v>
      </c>
      <c r="B14" s="48" t="str">
        <f>B5</f>
        <v>Amy Judge</v>
      </c>
      <c r="C14" s="60">
        <v>3</v>
      </c>
      <c r="D14" s="44" t="str">
        <f>D7</f>
        <v>Fischer Amelie</v>
      </c>
      <c r="E14" s="109">
        <v>-1</v>
      </c>
      <c r="F14" s="109">
        <v>-2</v>
      </c>
      <c r="G14" s="109">
        <v>-4</v>
      </c>
      <c r="H14" s="28"/>
      <c r="I14" s="29"/>
      <c r="J14" s="78">
        <v>0</v>
      </c>
      <c r="K14" s="79" t="s">
        <v>0</v>
      </c>
      <c r="L14" s="80">
        <v>3</v>
      </c>
      <c r="M14" s="34">
        <f t="shared" si="0"/>
        <v>0</v>
      </c>
      <c r="N14" s="81" t="s">
        <v>0</v>
      </c>
      <c r="O14" s="82">
        <f t="shared" si="1"/>
        <v>1</v>
      </c>
    </row>
    <row r="15" spans="1:15" ht="12.75">
      <c r="A15" s="57">
        <v>2</v>
      </c>
      <c r="B15" s="49" t="str">
        <f>B6</f>
        <v>Detert Hannah</v>
      </c>
      <c r="C15" s="61">
        <v>2</v>
      </c>
      <c r="D15" s="45" t="str">
        <f>D6</f>
        <v>Böhm Antje</v>
      </c>
      <c r="E15" s="110">
        <v>4</v>
      </c>
      <c r="F15" s="110">
        <v>8</v>
      </c>
      <c r="G15" s="110">
        <v>8</v>
      </c>
      <c r="H15" s="30"/>
      <c r="I15" s="31"/>
      <c r="J15" s="78">
        <v>3</v>
      </c>
      <c r="K15" s="83" t="s">
        <v>0</v>
      </c>
      <c r="L15" s="80">
        <v>0</v>
      </c>
      <c r="M15" s="35">
        <f t="shared" si="0"/>
        <v>1</v>
      </c>
      <c r="N15" s="85" t="s">
        <v>0</v>
      </c>
      <c r="O15" s="86">
        <f t="shared" si="1"/>
        <v>0</v>
      </c>
    </row>
    <row r="16" spans="1:15" ht="12.75">
      <c r="A16" s="57">
        <v>3</v>
      </c>
      <c r="B16" s="49" t="str">
        <f>B7</f>
        <v>Nau Lilli-Emma</v>
      </c>
      <c r="C16" s="61">
        <v>1</v>
      </c>
      <c r="D16" s="45" t="str">
        <f>D5</f>
        <v>Merz Rebecca</v>
      </c>
      <c r="E16" s="110">
        <v>9</v>
      </c>
      <c r="F16" s="110">
        <v>-9</v>
      </c>
      <c r="G16" s="110">
        <v>8</v>
      </c>
      <c r="H16" s="69" t="s">
        <v>51</v>
      </c>
      <c r="I16" s="72" t="s">
        <v>51</v>
      </c>
      <c r="J16" s="78">
        <v>2</v>
      </c>
      <c r="K16" s="83" t="s">
        <v>0</v>
      </c>
      <c r="L16" s="80">
        <v>3</v>
      </c>
      <c r="M16" s="35">
        <f t="shared" si="0"/>
        <v>0</v>
      </c>
      <c r="N16" s="85" t="s">
        <v>0</v>
      </c>
      <c r="O16" s="86">
        <f t="shared" si="1"/>
        <v>1</v>
      </c>
    </row>
    <row r="17" spans="1:15" ht="13.5" thickBot="1">
      <c r="A17" s="125">
        <v>4</v>
      </c>
      <c r="B17" s="126" t="str">
        <f>B8</f>
        <v>Nickel Fabienne</v>
      </c>
      <c r="C17" s="127">
        <v>4</v>
      </c>
      <c r="D17" s="128" t="str">
        <f>D8</f>
        <v>Behringer Lucia</v>
      </c>
      <c r="E17" s="129">
        <v>-8</v>
      </c>
      <c r="F17" s="129">
        <v>-8</v>
      </c>
      <c r="G17" s="129">
        <v>-3</v>
      </c>
      <c r="H17" s="130"/>
      <c r="I17" s="131"/>
      <c r="J17" s="132">
        <v>0</v>
      </c>
      <c r="K17" s="133" t="s">
        <v>0</v>
      </c>
      <c r="L17" s="134">
        <v>3</v>
      </c>
      <c r="M17" s="135">
        <f t="shared" si="0"/>
        <v>0</v>
      </c>
      <c r="N17" s="136" t="s">
        <v>0</v>
      </c>
      <c r="O17" s="137">
        <f t="shared" si="1"/>
        <v>1</v>
      </c>
    </row>
    <row r="18" spans="1:15" ht="12.75">
      <c r="A18" s="56">
        <v>1</v>
      </c>
      <c r="B18" s="54" t="str">
        <f>B5</f>
        <v>Amy Judge</v>
      </c>
      <c r="C18" s="111">
        <v>2</v>
      </c>
      <c r="D18" s="55" t="str">
        <f>D6</f>
        <v>Böhm Antje</v>
      </c>
      <c r="E18" s="112">
        <v>-4</v>
      </c>
      <c r="F18" s="112">
        <v>-12</v>
      </c>
      <c r="G18" s="112">
        <v>-6</v>
      </c>
      <c r="H18" s="114"/>
      <c r="I18" s="115"/>
      <c r="J18" s="116">
        <v>0</v>
      </c>
      <c r="K18" s="117" t="s">
        <v>0</v>
      </c>
      <c r="L18" s="118">
        <v>3</v>
      </c>
      <c r="M18" s="119">
        <f t="shared" si="0"/>
        <v>0</v>
      </c>
      <c r="N18" s="120" t="s">
        <v>0</v>
      </c>
      <c r="O18" s="121">
        <f t="shared" si="1"/>
        <v>1</v>
      </c>
    </row>
    <row r="19" spans="1:15" ht="12.75">
      <c r="A19" s="57">
        <v>2</v>
      </c>
      <c r="B19" s="49" t="str">
        <f>B6</f>
        <v>Detert Hannah</v>
      </c>
      <c r="C19" s="61">
        <v>1</v>
      </c>
      <c r="D19" s="45" t="str">
        <f>D5</f>
        <v>Merz Rebecca</v>
      </c>
      <c r="E19" s="109">
        <v>6</v>
      </c>
      <c r="F19" s="109">
        <v>-3</v>
      </c>
      <c r="G19" s="109">
        <v>-8</v>
      </c>
      <c r="H19" s="69" t="s">
        <v>50</v>
      </c>
      <c r="I19" s="31"/>
      <c r="J19" s="78">
        <v>1</v>
      </c>
      <c r="K19" s="83" t="s">
        <v>0</v>
      </c>
      <c r="L19" s="80">
        <v>3</v>
      </c>
      <c r="M19" s="35">
        <f t="shared" si="0"/>
        <v>0</v>
      </c>
      <c r="N19" s="85" t="s">
        <v>0</v>
      </c>
      <c r="O19" s="86">
        <f t="shared" si="1"/>
        <v>1</v>
      </c>
    </row>
    <row r="20" spans="1:15" ht="12.75">
      <c r="A20" s="57">
        <v>3</v>
      </c>
      <c r="B20" s="49" t="str">
        <f>B7</f>
        <v>Nau Lilli-Emma</v>
      </c>
      <c r="C20" s="61">
        <v>4</v>
      </c>
      <c r="D20" s="45" t="str">
        <f>D8</f>
        <v>Behringer Lucia</v>
      </c>
      <c r="E20" s="109">
        <v>10</v>
      </c>
      <c r="F20" s="109">
        <v>-10</v>
      </c>
      <c r="G20" s="109">
        <v>9</v>
      </c>
      <c r="H20" s="69" t="s">
        <v>70</v>
      </c>
      <c r="I20" s="72" t="s">
        <v>69</v>
      </c>
      <c r="J20" s="78">
        <v>3</v>
      </c>
      <c r="K20" s="83" t="s">
        <v>0</v>
      </c>
      <c r="L20" s="80">
        <v>2</v>
      </c>
      <c r="M20" s="35">
        <f t="shared" si="0"/>
        <v>1</v>
      </c>
      <c r="N20" s="85" t="s">
        <v>0</v>
      </c>
      <c r="O20" s="86">
        <f t="shared" si="1"/>
        <v>0</v>
      </c>
    </row>
    <row r="21" spans="1:15" ht="13.5" thickBot="1">
      <c r="A21" s="58">
        <v>4</v>
      </c>
      <c r="B21" s="50" t="str">
        <f>B8</f>
        <v>Nickel Fabienne</v>
      </c>
      <c r="C21" s="62">
        <v>3</v>
      </c>
      <c r="D21" s="46" t="str">
        <f>D7</f>
        <v>Fischer Amelie</v>
      </c>
      <c r="E21" s="122">
        <v>-4</v>
      </c>
      <c r="F21" s="122">
        <v>-8</v>
      </c>
      <c r="G21" s="122">
        <v>0</v>
      </c>
      <c r="H21" s="32"/>
      <c r="I21" s="33"/>
      <c r="J21" s="123">
        <v>0</v>
      </c>
      <c r="K21" s="88" t="s">
        <v>0</v>
      </c>
      <c r="L21" s="124">
        <v>3</v>
      </c>
      <c r="M21" s="36">
        <f t="shared" si="0"/>
        <v>0</v>
      </c>
      <c r="N21" s="90" t="s">
        <v>0</v>
      </c>
      <c r="O21" s="91">
        <f t="shared" si="1"/>
        <v>1</v>
      </c>
    </row>
    <row r="22" spans="1:15" ht="12.75">
      <c r="A22" s="56">
        <v>1</v>
      </c>
      <c r="B22" s="54" t="str">
        <f>B5</f>
        <v>Amy Judge</v>
      </c>
      <c r="C22" s="111">
        <v>1</v>
      </c>
      <c r="D22" s="55" t="str">
        <f>D5</f>
        <v>Merz Rebecca</v>
      </c>
      <c r="E22" s="112">
        <v>9</v>
      </c>
      <c r="F22" s="112">
        <v>-5</v>
      </c>
      <c r="G22" s="112">
        <v>6</v>
      </c>
      <c r="H22" s="114" t="s">
        <v>50</v>
      </c>
      <c r="I22" s="138" t="s">
        <v>65</v>
      </c>
      <c r="J22" s="116">
        <v>2</v>
      </c>
      <c r="K22" s="117" t="s">
        <v>0</v>
      </c>
      <c r="L22" s="118">
        <v>3</v>
      </c>
      <c r="M22" s="119">
        <f t="shared" si="0"/>
        <v>0</v>
      </c>
      <c r="N22" s="120" t="s">
        <v>0</v>
      </c>
      <c r="O22" s="121">
        <f t="shared" si="1"/>
        <v>1</v>
      </c>
    </row>
    <row r="23" spans="1:15" ht="12.75">
      <c r="A23" s="57">
        <v>2</v>
      </c>
      <c r="B23" s="49" t="str">
        <f>B6</f>
        <v>Detert Hannah</v>
      </c>
      <c r="C23" s="61">
        <v>4</v>
      </c>
      <c r="D23" s="45" t="str">
        <f>D8</f>
        <v>Behringer Lucia</v>
      </c>
      <c r="E23" s="109">
        <v>-7</v>
      </c>
      <c r="F23" s="109">
        <v>-7</v>
      </c>
      <c r="G23" s="109">
        <v>-7</v>
      </c>
      <c r="H23" s="30"/>
      <c r="I23" s="31"/>
      <c r="J23" s="78">
        <v>0</v>
      </c>
      <c r="K23" s="83" t="s">
        <v>0</v>
      </c>
      <c r="L23" s="80">
        <v>3</v>
      </c>
      <c r="M23" s="35">
        <f t="shared" si="0"/>
        <v>0</v>
      </c>
      <c r="N23" s="85" t="s">
        <v>0</v>
      </c>
      <c r="O23" s="86">
        <f t="shared" si="1"/>
        <v>1</v>
      </c>
    </row>
    <row r="24" spans="1:15" ht="12.75">
      <c r="A24" s="57">
        <v>3</v>
      </c>
      <c r="B24" s="49" t="str">
        <f>B7</f>
        <v>Nau Lilli-Emma</v>
      </c>
      <c r="C24" s="61">
        <v>3</v>
      </c>
      <c r="D24" s="45" t="str">
        <f>D7</f>
        <v>Fischer Amelie</v>
      </c>
      <c r="E24" s="109">
        <v>-8</v>
      </c>
      <c r="F24" s="109">
        <v>-9</v>
      </c>
      <c r="G24" s="109">
        <v>-4</v>
      </c>
      <c r="H24" s="30"/>
      <c r="I24" s="31"/>
      <c r="J24" s="78">
        <v>0</v>
      </c>
      <c r="K24" s="83" t="s">
        <v>0</v>
      </c>
      <c r="L24" s="80">
        <v>3</v>
      </c>
      <c r="M24" s="35">
        <f t="shared" si="0"/>
        <v>0</v>
      </c>
      <c r="N24" s="85" t="s">
        <v>0</v>
      </c>
      <c r="O24" s="86">
        <f t="shared" si="1"/>
        <v>1</v>
      </c>
    </row>
    <row r="25" spans="1:15" ht="13.5" thickBot="1">
      <c r="A25" s="58">
        <v>4</v>
      </c>
      <c r="B25" s="50" t="str">
        <f>B8</f>
        <v>Nickel Fabienne</v>
      </c>
      <c r="C25" s="62">
        <v>2</v>
      </c>
      <c r="D25" s="46" t="str">
        <f>D6</f>
        <v>Böhm Antje</v>
      </c>
      <c r="E25" s="122">
        <v>-10</v>
      </c>
      <c r="F25" s="122">
        <v>12</v>
      </c>
      <c r="G25" s="122">
        <v>-6</v>
      </c>
      <c r="H25" s="70" t="s">
        <v>53</v>
      </c>
      <c r="I25" s="71" t="s">
        <v>61</v>
      </c>
      <c r="J25" s="123">
        <v>2</v>
      </c>
      <c r="K25" s="88" t="s">
        <v>0</v>
      </c>
      <c r="L25" s="124">
        <v>3</v>
      </c>
      <c r="M25" s="36">
        <f>IF(OR(J25=3,L25=3),IF(J25&gt;L25,1,0),"")</f>
        <v>0</v>
      </c>
      <c r="N25" s="90" t="s">
        <v>0</v>
      </c>
      <c r="O25" s="91">
        <f t="shared" si="1"/>
        <v>1</v>
      </c>
    </row>
    <row r="26" spans="3:15" ht="13.5" thickBot="1">
      <c r="C26" s="25"/>
      <c r="I26" s="20"/>
      <c r="J26" s="92">
        <f>SUM(J10:J25)</f>
        <v>16</v>
      </c>
      <c r="K26" s="93" t="s">
        <v>0</v>
      </c>
      <c r="L26" s="77">
        <f>SUM(L10:L25)</f>
        <v>44</v>
      </c>
      <c r="M26" s="66">
        <f>SUM(M10:M25)</f>
        <v>2</v>
      </c>
      <c r="N26" s="93" t="s">
        <v>0</v>
      </c>
      <c r="O26" s="77">
        <f>SUM(O10:O25)</f>
        <v>14</v>
      </c>
    </row>
  </sheetData>
  <sheetProtection/>
  <mergeCells count="3">
    <mergeCell ref="E1:H1"/>
    <mergeCell ref="J9:L9"/>
    <mergeCell ref="M9:O9"/>
  </mergeCells>
  <printOptions/>
  <pageMargins left="0.25" right="0.25" top="0.75" bottom="0.75" header="0.3" footer="0.3"/>
  <pageSetup horizontalDpi="600" verticalDpi="600" orientation="landscape" paperSize="9" scale="10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26"/>
  <sheetViews>
    <sheetView zoomScalePageLayoutView="0" workbookViewId="0" topLeftCell="A1">
      <selection activeCell="Q1" sqref="Q1:Q16384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0.8515625" style="0" customWidth="1"/>
  </cols>
  <sheetData>
    <row r="1" spans="2:8" ht="12.75">
      <c r="B1" s="75" t="s">
        <v>46</v>
      </c>
      <c r="E1" s="171"/>
      <c r="F1" s="172"/>
      <c r="G1" s="172"/>
      <c r="H1" s="172"/>
    </row>
    <row r="2" ht="12.75">
      <c r="C2" s="10"/>
    </row>
    <row r="3" spans="1:13" ht="12.75">
      <c r="A3" s="51"/>
      <c r="B3" s="52" t="s">
        <v>21</v>
      </c>
      <c r="C3" s="76"/>
      <c r="D3" s="43" t="s">
        <v>22</v>
      </c>
      <c r="M3" s="25"/>
    </row>
    <row r="4" spans="2:13" ht="13.5" thickBot="1">
      <c r="B4" s="40" t="s">
        <v>29</v>
      </c>
      <c r="C4" s="76"/>
      <c r="D4" s="47" t="s">
        <v>30</v>
      </c>
      <c r="M4" s="25"/>
    </row>
    <row r="5" spans="1:18" ht="12.75">
      <c r="A5" s="149">
        <v>5</v>
      </c>
      <c r="B5" s="150" t="str">
        <f>Teams!B18</f>
        <v>Merz Rebecca</v>
      </c>
      <c r="C5" s="151">
        <v>1</v>
      </c>
      <c r="D5" s="152" t="str">
        <f>Teams!B6</f>
        <v>Tullii Nina</v>
      </c>
      <c r="M5" s="25"/>
      <c r="Q5" s="163" t="str">
        <f>+B5</f>
        <v>Merz Rebecca</v>
      </c>
      <c r="R5" s="163">
        <f>+M10+M14+M18+M22</f>
        <v>0</v>
      </c>
    </row>
    <row r="6" spans="1:18" ht="12.75">
      <c r="A6" s="153">
        <v>6</v>
      </c>
      <c r="B6" s="39" t="str">
        <f>Teams!B19</f>
        <v>Böhm Antje</v>
      </c>
      <c r="C6" s="154">
        <v>2</v>
      </c>
      <c r="D6" s="128" t="str">
        <f>Teams!B7</f>
        <v>Sadikovic Melisa</v>
      </c>
      <c r="M6" s="25"/>
      <c r="Q6" s="163" t="str">
        <f>+B6</f>
        <v>Böhm Antje</v>
      </c>
      <c r="R6" s="163">
        <f>+M11+M15+M19+M23</f>
        <v>2</v>
      </c>
    </row>
    <row r="7" spans="1:18" ht="12.75">
      <c r="A7" s="153">
        <v>7</v>
      </c>
      <c r="B7" s="39" t="str">
        <f>Teams!B20</f>
        <v>Fischer Amelie</v>
      </c>
      <c r="C7" s="154">
        <v>3</v>
      </c>
      <c r="D7" s="128" t="str">
        <f>Teams!B8</f>
        <v>Doutaz Fanny</v>
      </c>
      <c r="M7" s="25"/>
      <c r="Q7" s="163" t="str">
        <f>+B7</f>
        <v>Fischer Amelie</v>
      </c>
      <c r="R7" s="163">
        <f>+M12+M16+M20+M24</f>
        <v>3</v>
      </c>
    </row>
    <row r="8" spans="1:18" ht="13.5" thickBot="1">
      <c r="A8" s="155">
        <v>8</v>
      </c>
      <c r="B8" s="39" t="str">
        <f>Teams!B21</f>
        <v>Behringer Lucia</v>
      </c>
      <c r="C8" s="101">
        <v>4</v>
      </c>
      <c r="D8" s="128" t="str">
        <f>Teams!B9</f>
        <v>Sadikovic Enisa</v>
      </c>
      <c r="M8" s="25"/>
      <c r="Q8" s="163" t="str">
        <f>+B8</f>
        <v>Behringer Lucia</v>
      </c>
      <c r="R8" s="163">
        <f>+M13+M17+M21+M25</f>
        <v>2</v>
      </c>
    </row>
    <row r="9" spans="1:15" ht="13.5" thickBot="1">
      <c r="A9" s="102"/>
      <c r="B9" s="103"/>
      <c r="C9" s="104"/>
      <c r="D9" s="156"/>
      <c r="E9" s="157" t="s">
        <v>23</v>
      </c>
      <c r="F9" s="73" t="s">
        <v>24</v>
      </c>
      <c r="G9" s="73" t="s">
        <v>25</v>
      </c>
      <c r="H9" s="73" t="s">
        <v>26</v>
      </c>
      <c r="I9" s="74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56">
        <v>1</v>
      </c>
      <c r="B10" s="54" t="str">
        <f>B5</f>
        <v>Merz Rebecca</v>
      </c>
      <c r="C10" s="60">
        <v>4</v>
      </c>
      <c r="D10" s="44" t="str">
        <f>D8</f>
        <v>Sadikovic Enisa</v>
      </c>
      <c r="E10" s="41" t="s">
        <v>50</v>
      </c>
      <c r="F10" s="42" t="s">
        <v>53</v>
      </c>
      <c r="G10" s="42" t="s">
        <v>65</v>
      </c>
      <c r="H10" s="42" t="s">
        <v>61</v>
      </c>
      <c r="I10" s="96"/>
      <c r="J10" s="78">
        <v>1</v>
      </c>
      <c r="K10" s="79">
        <v>2</v>
      </c>
      <c r="L10" s="80">
        <v>3</v>
      </c>
      <c r="M10" s="34">
        <f>IF(OR(J10=3,L10=3),IF(J10&gt;L10,1,0),"")</f>
        <v>0</v>
      </c>
      <c r="N10" s="81" t="s">
        <v>0</v>
      </c>
      <c r="O10" s="82">
        <f>IF(M10="","",IF(M10=1,0,1))</f>
        <v>1</v>
      </c>
      <c r="Q10" s="164" t="str">
        <f>+D5</f>
        <v>Tullii Nina</v>
      </c>
      <c r="R10" s="164">
        <f>+O13+O16+O19+O22</f>
        <v>4</v>
      </c>
    </row>
    <row r="11" spans="1:18" ht="12.75">
      <c r="A11" s="57">
        <v>2</v>
      </c>
      <c r="B11" s="49" t="str">
        <f>B6</f>
        <v>Böhm Antje</v>
      </c>
      <c r="C11" s="61">
        <v>3</v>
      </c>
      <c r="D11" s="45" t="str">
        <f>D7</f>
        <v>Doutaz Fanny</v>
      </c>
      <c r="E11" s="68" t="s">
        <v>65</v>
      </c>
      <c r="F11" s="69" t="s">
        <v>65</v>
      </c>
      <c r="G11" s="69" t="s">
        <v>65</v>
      </c>
      <c r="H11" s="30"/>
      <c r="I11" s="31"/>
      <c r="J11" s="94">
        <v>0</v>
      </c>
      <c r="K11" s="83" t="s">
        <v>0</v>
      </c>
      <c r="L11" s="84">
        <v>3</v>
      </c>
      <c r="M11" s="35">
        <f aca="true" t="shared" si="0" ref="M11:M24">IF(OR(J11=3,L11=3),IF(J11&gt;L11,1,0),"")</f>
        <v>0</v>
      </c>
      <c r="N11" s="85" t="s">
        <v>0</v>
      </c>
      <c r="O11" s="86">
        <f aca="true" t="shared" si="1" ref="O11:O25">IF(M11="","",IF(M11=1,0,1))</f>
        <v>1</v>
      </c>
      <c r="Q11" s="164" t="str">
        <f>+D6</f>
        <v>Sadikovic Melisa</v>
      </c>
      <c r="R11" s="164">
        <f>+O12+O15+O18+O25</f>
        <v>1</v>
      </c>
    </row>
    <row r="12" spans="1:18" ht="12.75">
      <c r="A12" s="57">
        <v>3</v>
      </c>
      <c r="B12" s="49" t="str">
        <f>B7</f>
        <v>Fischer Amelie</v>
      </c>
      <c r="C12" s="61">
        <v>2</v>
      </c>
      <c r="D12" s="45" t="str">
        <f>D6</f>
        <v>Sadikovic Melisa</v>
      </c>
      <c r="E12" s="68" t="s">
        <v>59</v>
      </c>
      <c r="F12" s="69" t="s">
        <v>55</v>
      </c>
      <c r="G12" s="69" t="s">
        <v>52</v>
      </c>
      <c r="H12" s="30"/>
      <c r="I12" s="31"/>
      <c r="J12" s="94">
        <v>3</v>
      </c>
      <c r="K12" s="83" t="s">
        <v>0</v>
      </c>
      <c r="L12" s="84">
        <v>0</v>
      </c>
      <c r="M12" s="35">
        <f t="shared" si="0"/>
        <v>1</v>
      </c>
      <c r="N12" s="85" t="s">
        <v>0</v>
      </c>
      <c r="O12" s="86">
        <f t="shared" si="1"/>
        <v>0</v>
      </c>
      <c r="Q12" s="164" t="str">
        <f>+D7</f>
        <v>Doutaz Fanny</v>
      </c>
      <c r="R12" s="164">
        <f>+O11+O14+O21+O24</f>
        <v>3</v>
      </c>
    </row>
    <row r="13" spans="1:18" ht="13.5" thickBot="1">
      <c r="A13" s="58">
        <v>4</v>
      </c>
      <c r="B13" s="50" t="str">
        <f>B8</f>
        <v>Behringer Lucia</v>
      </c>
      <c r="C13" s="62">
        <v>1</v>
      </c>
      <c r="D13" s="46" t="str">
        <f>D5</f>
        <v>Tullii Nina</v>
      </c>
      <c r="E13" s="148" t="s">
        <v>51</v>
      </c>
      <c r="F13" s="70" t="s">
        <v>67</v>
      </c>
      <c r="G13" s="70" t="s">
        <v>65</v>
      </c>
      <c r="H13" s="32"/>
      <c r="I13" s="33"/>
      <c r="J13" s="95">
        <v>0</v>
      </c>
      <c r="K13" s="88" t="s">
        <v>0</v>
      </c>
      <c r="L13" s="89">
        <v>3</v>
      </c>
      <c r="M13" s="36">
        <f t="shared" si="0"/>
        <v>0</v>
      </c>
      <c r="N13" s="90" t="s">
        <v>0</v>
      </c>
      <c r="O13" s="91">
        <f t="shared" si="1"/>
        <v>1</v>
      </c>
      <c r="Q13" s="164" t="str">
        <f>+D8</f>
        <v>Sadikovic Enisa</v>
      </c>
      <c r="R13" s="164">
        <f>+O10+O17+O20+O23</f>
        <v>1</v>
      </c>
    </row>
    <row r="14" spans="1:15" ht="12.75">
      <c r="A14" s="59">
        <v>1</v>
      </c>
      <c r="B14" s="48" t="str">
        <f>B5</f>
        <v>Merz Rebecca</v>
      </c>
      <c r="C14" s="60">
        <v>3</v>
      </c>
      <c r="D14" s="44" t="str">
        <f>D7</f>
        <v>Doutaz Fanny</v>
      </c>
      <c r="E14" s="68" t="s">
        <v>61</v>
      </c>
      <c r="F14" s="69" t="s">
        <v>52</v>
      </c>
      <c r="G14" s="69" t="s">
        <v>53</v>
      </c>
      <c r="H14" s="69" t="s">
        <v>53</v>
      </c>
      <c r="I14" s="31"/>
      <c r="J14" s="78">
        <v>1</v>
      </c>
      <c r="K14" s="79" t="s">
        <v>0</v>
      </c>
      <c r="L14" s="80">
        <v>3</v>
      </c>
      <c r="M14" s="34">
        <f t="shared" si="0"/>
        <v>0</v>
      </c>
      <c r="N14" s="81" t="s">
        <v>0</v>
      </c>
      <c r="O14" s="82">
        <f t="shared" si="1"/>
        <v>1</v>
      </c>
    </row>
    <row r="15" spans="1:15" ht="12.75">
      <c r="A15" s="57">
        <v>2</v>
      </c>
      <c r="B15" s="49" t="str">
        <f>B6</f>
        <v>Böhm Antje</v>
      </c>
      <c r="C15" s="61">
        <v>2</v>
      </c>
      <c r="D15" s="45" t="str">
        <f>D6</f>
        <v>Sadikovic Melisa</v>
      </c>
      <c r="E15" s="68" t="s">
        <v>62</v>
      </c>
      <c r="F15" s="69" t="s">
        <v>67</v>
      </c>
      <c r="G15" s="69" t="s">
        <v>55</v>
      </c>
      <c r="H15" s="69" t="s">
        <v>53</v>
      </c>
      <c r="I15" s="72" t="s">
        <v>59</v>
      </c>
      <c r="J15" s="94">
        <v>3</v>
      </c>
      <c r="K15" s="83" t="s">
        <v>0</v>
      </c>
      <c r="L15" s="84">
        <v>2</v>
      </c>
      <c r="M15" s="35">
        <f t="shared" si="0"/>
        <v>1</v>
      </c>
      <c r="N15" s="85" t="s">
        <v>0</v>
      </c>
      <c r="O15" s="86">
        <f t="shared" si="1"/>
        <v>0</v>
      </c>
    </row>
    <row r="16" spans="1:15" ht="12.75">
      <c r="A16" s="57">
        <v>3</v>
      </c>
      <c r="B16" s="49" t="str">
        <f>B7</f>
        <v>Fischer Amelie</v>
      </c>
      <c r="C16" s="61">
        <v>1</v>
      </c>
      <c r="D16" s="45" t="str">
        <f>D5</f>
        <v>Tullii Nina</v>
      </c>
      <c r="E16" s="68" t="s">
        <v>59</v>
      </c>
      <c r="F16" s="69" t="s">
        <v>50</v>
      </c>
      <c r="G16" s="69" t="s">
        <v>59</v>
      </c>
      <c r="H16" s="69" t="s">
        <v>67</v>
      </c>
      <c r="I16" s="72" t="s">
        <v>70</v>
      </c>
      <c r="J16" s="94">
        <v>2</v>
      </c>
      <c r="K16" s="83"/>
      <c r="L16" s="84">
        <v>3</v>
      </c>
      <c r="M16" s="35">
        <f t="shared" si="0"/>
        <v>0</v>
      </c>
      <c r="N16" s="85" t="s">
        <v>0</v>
      </c>
      <c r="O16" s="86">
        <f t="shared" si="1"/>
        <v>1</v>
      </c>
    </row>
    <row r="17" spans="1:15" ht="13.5" thickBot="1">
      <c r="A17" s="58">
        <v>4</v>
      </c>
      <c r="B17" s="50" t="str">
        <f>B8</f>
        <v>Behringer Lucia</v>
      </c>
      <c r="C17" s="62">
        <v>4</v>
      </c>
      <c r="D17" s="46" t="str">
        <f>D8</f>
        <v>Sadikovic Enisa</v>
      </c>
      <c r="E17" s="148" t="s">
        <v>69</v>
      </c>
      <c r="F17" s="70" t="s">
        <v>65</v>
      </c>
      <c r="G17" s="70" t="s">
        <v>71</v>
      </c>
      <c r="H17" s="70" t="s">
        <v>59</v>
      </c>
      <c r="I17" s="71" t="s">
        <v>53</v>
      </c>
      <c r="J17" s="95">
        <v>3</v>
      </c>
      <c r="K17" s="88" t="s">
        <v>0</v>
      </c>
      <c r="L17" s="89">
        <v>2</v>
      </c>
      <c r="M17" s="36">
        <f t="shared" si="0"/>
        <v>1</v>
      </c>
      <c r="N17" s="90" t="s">
        <v>0</v>
      </c>
      <c r="O17" s="91">
        <f t="shared" si="1"/>
        <v>0</v>
      </c>
    </row>
    <row r="18" spans="1:15" ht="12.75">
      <c r="A18" s="59">
        <v>1</v>
      </c>
      <c r="B18" s="48" t="str">
        <f>B5</f>
        <v>Merz Rebecca</v>
      </c>
      <c r="C18" s="60">
        <v>2</v>
      </c>
      <c r="D18" s="44" t="str">
        <f>D6</f>
        <v>Sadikovic Melisa</v>
      </c>
      <c r="E18" s="41" t="s">
        <v>72</v>
      </c>
      <c r="F18" s="42" t="s">
        <v>62</v>
      </c>
      <c r="G18" s="42" t="s">
        <v>52</v>
      </c>
      <c r="H18" s="42" t="s">
        <v>50</v>
      </c>
      <c r="I18" s="96" t="s">
        <v>62</v>
      </c>
      <c r="J18" s="78">
        <v>2</v>
      </c>
      <c r="K18" s="79" t="s">
        <v>0</v>
      </c>
      <c r="L18" s="80">
        <v>3</v>
      </c>
      <c r="M18" s="34">
        <f t="shared" si="0"/>
        <v>0</v>
      </c>
      <c r="N18" s="81" t="s">
        <v>0</v>
      </c>
      <c r="O18" s="82">
        <f t="shared" si="1"/>
        <v>1</v>
      </c>
    </row>
    <row r="19" spans="1:15" ht="12.75">
      <c r="A19" s="57">
        <v>2</v>
      </c>
      <c r="B19" s="49" t="str">
        <f>B6</f>
        <v>Böhm Antje</v>
      </c>
      <c r="C19" s="61">
        <v>1</v>
      </c>
      <c r="D19" s="45" t="str">
        <f>D5</f>
        <v>Tullii Nina</v>
      </c>
      <c r="E19" s="68" t="s">
        <v>65</v>
      </c>
      <c r="F19" s="69" t="s">
        <v>53</v>
      </c>
      <c r="G19" s="69" t="s">
        <v>56</v>
      </c>
      <c r="H19" s="69" t="s">
        <v>61</v>
      </c>
      <c r="I19" s="31"/>
      <c r="J19" s="94">
        <v>1</v>
      </c>
      <c r="K19" s="83" t="s">
        <v>0</v>
      </c>
      <c r="L19" s="84">
        <v>3</v>
      </c>
      <c r="M19" s="35">
        <f t="shared" si="0"/>
        <v>0</v>
      </c>
      <c r="N19" s="85" t="s">
        <v>0</v>
      </c>
      <c r="O19" s="86">
        <f t="shared" si="1"/>
        <v>1</v>
      </c>
    </row>
    <row r="20" spans="1:15" ht="12.75">
      <c r="A20" s="57">
        <v>3</v>
      </c>
      <c r="B20" s="49" t="str">
        <f>B7</f>
        <v>Fischer Amelie</v>
      </c>
      <c r="C20" s="61">
        <v>4</v>
      </c>
      <c r="D20" s="45" t="str">
        <f>D8</f>
        <v>Sadikovic Enisa</v>
      </c>
      <c r="E20" s="68" t="s">
        <v>59</v>
      </c>
      <c r="F20" s="69" t="s">
        <v>52</v>
      </c>
      <c r="G20" s="69" t="s">
        <v>59</v>
      </c>
      <c r="H20" s="69"/>
      <c r="I20" s="31"/>
      <c r="J20" s="94">
        <v>3</v>
      </c>
      <c r="K20" s="83" t="s">
        <v>0</v>
      </c>
      <c r="L20" s="84">
        <v>0</v>
      </c>
      <c r="M20" s="35">
        <f t="shared" si="0"/>
        <v>1</v>
      </c>
      <c r="N20" s="85" t="s">
        <v>0</v>
      </c>
      <c r="O20" s="86">
        <f t="shared" si="1"/>
        <v>0</v>
      </c>
    </row>
    <row r="21" spans="1:15" ht="13.5" thickBot="1">
      <c r="A21" s="58">
        <v>4</v>
      </c>
      <c r="B21" s="50" t="str">
        <f>B8</f>
        <v>Behringer Lucia</v>
      </c>
      <c r="C21" s="62">
        <v>3</v>
      </c>
      <c r="D21" s="46" t="str">
        <f>D7</f>
        <v>Doutaz Fanny</v>
      </c>
      <c r="E21" s="148" t="s">
        <v>67</v>
      </c>
      <c r="F21" s="70" t="s">
        <v>61</v>
      </c>
      <c r="G21" s="70" t="s">
        <v>54</v>
      </c>
      <c r="H21" s="70" t="s">
        <v>57</v>
      </c>
      <c r="I21" s="33"/>
      <c r="J21" s="95">
        <v>1</v>
      </c>
      <c r="K21" s="88" t="s">
        <v>0</v>
      </c>
      <c r="L21" s="89">
        <v>3</v>
      </c>
      <c r="M21" s="36">
        <f t="shared" si="0"/>
        <v>0</v>
      </c>
      <c r="N21" s="90" t="s">
        <v>0</v>
      </c>
      <c r="O21" s="91">
        <f t="shared" si="1"/>
        <v>1</v>
      </c>
    </row>
    <row r="22" spans="1:15" ht="12.75">
      <c r="A22" s="59">
        <v>1</v>
      </c>
      <c r="B22" s="48" t="str">
        <f>B5</f>
        <v>Merz Rebecca</v>
      </c>
      <c r="C22" s="60">
        <v>1</v>
      </c>
      <c r="D22" s="44" t="str">
        <f>D5</f>
        <v>Tullii Nina</v>
      </c>
      <c r="E22" s="41" t="s">
        <v>69</v>
      </c>
      <c r="F22" s="42" t="s">
        <v>65</v>
      </c>
      <c r="G22" s="42" t="s">
        <v>57</v>
      </c>
      <c r="H22" s="42" t="s">
        <v>61</v>
      </c>
      <c r="I22" s="96"/>
      <c r="J22" s="78">
        <v>1</v>
      </c>
      <c r="K22" s="79" t="s">
        <v>0</v>
      </c>
      <c r="L22" s="80">
        <v>3</v>
      </c>
      <c r="M22" s="34">
        <f t="shared" si="0"/>
        <v>0</v>
      </c>
      <c r="N22" s="81" t="s">
        <v>0</v>
      </c>
      <c r="O22" s="82">
        <f t="shared" si="1"/>
        <v>1</v>
      </c>
    </row>
    <row r="23" spans="1:15" ht="12.75">
      <c r="A23" s="57">
        <v>2</v>
      </c>
      <c r="B23" s="49" t="str">
        <f>B6</f>
        <v>Böhm Antje</v>
      </c>
      <c r="C23" s="61">
        <v>4</v>
      </c>
      <c r="D23" s="45" t="str">
        <f>D8</f>
        <v>Sadikovic Enisa</v>
      </c>
      <c r="E23" s="68" t="s">
        <v>59</v>
      </c>
      <c r="F23" s="69" t="s">
        <v>52</v>
      </c>
      <c r="G23" s="69" t="s">
        <v>55</v>
      </c>
      <c r="H23" s="30"/>
      <c r="I23" s="31"/>
      <c r="J23" s="94">
        <v>3</v>
      </c>
      <c r="K23" s="83" t="s">
        <v>0</v>
      </c>
      <c r="L23" s="84">
        <v>0</v>
      </c>
      <c r="M23" s="35">
        <f t="shared" si="0"/>
        <v>1</v>
      </c>
      <c r="N23" s="85" t="s">
        <v>0</v>
      </c>
      <c r="O23" s="86">
        <f t="shared" si="1"/>
        <v>0</v>
      </c>
    </row>
    <row r="24" spans="1:15" ht="12.75">
      <c r="A24" s="57">
        <v>3</v>
      </c>
      <c r="B24" s="49" t="str">
        <f>B7</f>
        <v>Fischer Amelie</v>
      </c>
      <c r="C24" s="61">
        <v>3</v>
      </c>
      <c r="D24" s="45" t="str">
        <f>D7</f>
        <v>Doutaz Fanny</v>
      </c>
      <c r="E24" s="68" t="s">
        <v>49</v>
      </c>
      <c r="F24" s="69" t="s">
        <v>65</v>
      </c>
      <c r="G24" s="69" t="s">
        <v>59</v>
      </c>
      <c r="H24" s="69" t="s">
        <v>73</v>
      </c>
      <c r="I24" s="31"/>
      <c r="J24" s="94">
        <v>3</v>
      </c>
      <c r="K24" s="83" t="s">
        <v>0</v>
      </c>
      <c r="L24" s="84">
        <v>1</v>
      </c>
      <c r="M24" s="35">
        <f t="shared" si="0"/>
        <v>1</v>
      </c>
      <c r="N24" s="85" t="s">
        <v>0</v>
      </c>
      <c r="O24" s="86">
        <f t="shared" si="1"/>
        <v>0</v>
      </c>
    </row>
    <row r="25" spans="1:15" ht="13.5" thickBot="1">
      <c r="A25" s="58">
        <v>4</v>
      </c>
      <c r="B25" s="50" t="str">
        <f>B8</f>
        <v>Behringer Lucia</v>
      </c>
      <c r="C25" s="62">
        <v>2</v>
      </c>
      <c r="D25" s="46" t="str">
        <f>D6</f>
        <v>Sadikovic Melisa</v>
      </c>
      <c r="E25" s="148" t="s">
        <v>74</v>
      </c>
      <c r="F25" s="70" t="s">
        <v>57</v>
      </c>
      <c r="G25" s="70" t="s">
        <v>52</v>
      </c>
      <c r="H25" s="70" t="s">
        <v>59</v>
      </c>
      <c r="I25" s="33"/>
      <c r="J25" s="87">
        <v>3</v>
      </c>
      <c r="K25" s="88" t="s">
        <v>0</v>
      </c>
      <c r="L25" s="89">
        <v>1</v>
      </c>
      <c r="M25" s="36">
        <f>IF(OR(J25=3,L25=3),IF(J25&gt;L25,1,0),"")</f>
        <v>1</v>
      </c>
      <c r="N25" s="90" t="s">
        <v>0</v>
      </c>
      <c r="O25" s="91">
        <f t="shared" si="1"/>
        <v>0</v>
      </c>
    </row>
    <row r="26" spans="3:15" ht="13.5" thickBot="1">
      <c r="C26" s="25"/>
      <c r="I26" s="20"/>
      <c r="J26" s="92">
        <f>SUM(J10:J25)</f>
        <v>30</v>
      </c>
      <c r="K26" s="93" t="s">
        <v>0</v>
      </c>
      <c r="L26" s="77">
        <f>SUM(L10:L25)</f>
        <v>33</v>
      </c>
      <c r="M26" s="66">
        <f>SUM(M10:M25)</f>
        <v>7</v>
      </c>
      <c r="N26" s="93" t="s">
        <v>0</v>
      </c>
      <c r="O26" s="77">
        <f>SUM(O10:O25)</f>
        <v>9</v>
      </c>
    </row>
  </sheetData>
  <sheetProtection/>
  <mergeCells count="3">
    <mergeCell ref="E1:H1"/>
    <mergeCell ref="J9:L9"/>
    <mergeCell ref="M9:O9"/>
  </mergeCells>
  <printOptions/>
  <pageMargins left="0.25" right="0.25" top="0.75" bottom="0.75" header="0.3" footer="0.3"/>
  <pageSetup horizontalDpi="600" verticalDpi="600" orientation="landscape" paperSize="9" scale="10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6"/>
  <sheetViews>
    <sheetView zoomScalePageLayoutView="0" workbookViewId="0" topLeftCell="A1">
      <selection activeCell="U12" sqref="U12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3.28125" style="0" customWidth="1"/>
  </cols>
  <sheetData>
    <row r="1" spans="2:8" ht="12.75">
      <c r="B1" s="75" t="s">
        <v>46</v>
      </c>
      <c r="E1" s="171"/>
      <c r="F1" s="172"/>
      <c r="G1" s="172"/>
      <c r="H1" s="172"/>
    </row>
    <row r="2" ht="12.75">
      <c r="C2" s="10"/>
    </row>
    <row r="3" spans="1:13" ht="12.75">
      <c r="A3" s="51"/>
      <c r="B3" s="52" t="s">
        <v>21</v>
      </c>
      <c r="C3" s="76"/>
      <c r="D3" s="43" t="s">
        <v>22</v>
      </c>
      <c r="M3" s="25"/>
    </row>
    <row r="4" spans="2:13" ht="13.5" thickBot="1">
      <c r="B4" s="40" t="s">
        <v>28</v>
      </c>
      <c r="C4" s="76"/>
      <c r="D4" s="47" t="s">
        <v>13</v>
      </c>
      <c r="M4" s="25"/>
    </row>
    <row r="5" spans="1:18" ht="12.75">
      <c r="A5" s="149">
        <v>5</v>
      </c>
      <c r="B5" s="150" t="str">
        <f>Teams!B24</f>
        <v>Anne van Bolderen</v>
      </c>
      <c r="C5" s="151">
        <v>1</v>
      </c>
      <c r="D5" s="152" t="str">
        <f>Teams!B12</f>
        <v>Amy Judge</v>
      </c>
      <c r="M5" s="25"/>
      <c r="Q5" s="163" t="str">
        <f>+B5</f>
        <v>Anne van Bolderen</v>
      </c>
      <c r="R5" s="163">
        <f>+M10+M14+M18+M22</f>
        <v>4</v>
      </c>
    </row>
    <row r="6" spans="1:18" ht="12.75">
      <c r="A6" s="153">
        <v>6</v>
      </c>
      <c r="B6" s="39" t="str">
        <f>Teams!B25</f>
        <v>Xijin Zheng</v>
      </c>
      <c r="C6" s="154">
        <v>2</v>
      </c>
      <c r="D6" s="128" t="str">
        <f>Teams!B13</f>
        <v>Detert Hannah</v>
      </c>
      <c r="M6" s="25"/>
      <c r="Q6" s="163" t="str">
        <f>+B6</f>
        <v>Xijin Zheng</v>
      </c>
      <c r="R6" s="163">
        <f>+M11+M15+M19+M23</f>
        <v>3</v>
      </c>
    </row>
    <row r="7" spans="1:18" ht="12.75">
      <c r="A7" s="153">
        <v>7</v>
      </c>
      <c r="B7" s="39" t="str">
        <f>Teams!B26</f>
        <v>Tanya Misconi</v>
      </c>
      <c r="C7" s="154">
        <v>3</v>
      </c>
      <c r="D7" s="128" t="str">
        <f>Teams!B14</f>
        <v>Nau Lilli-Emma</v>
      </c>
      <c r="M7" s="25"/>
      <c r="Q7" s="163" t="str">
        <f>+B7</f>
        <v>Tanya Misconi</v>
      </c>
      <c r="R7" s="163">
        <f>+M12+M16+M20+M24</f>
        <v>4</v>
      </c>
    </row>
    <row r="8" spans="1:18" ht="13.5" thickBot="1">
      <c r="A8" s="155">
        <v>8</v>
      </c>
      <c r="B8" s="39" t="str">
        <f>Teams!B27</f>
        <v>Anouk van der Boom</v>
      </c>
      <c r="C8" s="101">
        <v>4</v>
      </c>
      <c r="D8" s="128" t="str">
        <f>Teams!B15</f>
        <v>Nickel Fabienne</v>
      </c>
      <c r="M8" s="25"/>
      <c r="Q8" s="163" t="str">
        <f>+B8</f>
        <v>Anouk van der Boom</v>
      </c>
      <c r="R8" s="163">
        <f>+M13+M17+M21+M25</f>
        <v>3</v>
      </c>
    </row>
    <row r="9" spans="1:15" ht="13.5" thickBot="1">
      <c r="A9" s="102"/>
      <c r="B9" s="103"/>
      <c r="C9" s="104"/>
      <c r="D9" s="156"/>
      <c r="E9" s="157" t="s">
        <v>23</v>
      </c>
      <c r="F9" s="73" t="s">
        <v>24</v>
      </c>
      <c r="G9" s="73" t="s">
        <v>25</v>
      </c>
      <c r="H9" s="73" t="s">
        <v>26</v>
      </c>
      <c r="I9" s="74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56">
        <v>1</v>
      </c>
      <c r="B10" s="54" t="str">
        <f>B5</f>
        <v>Anne van Bolderen</v>
      </c>
      <c r="C10" s="60">
        <v>4</v>
      </c>
      <c r="D10" s="44" t="str">
        <f>D8</f>
        <v>Nickel Fabienne</v>
      </c>
      <c r="E10" s="41" t="s">
        <v>59</v>
      </c>
      <c r="F10" s="42" t="s">
        <v>60</v>
      </c>
      <c r="G10" s="42" t="s">
        <v>55</v>
      </c>
      <c r="H10" s="42"/>
      <c r="I10" s="29"/>
      <c r="J10" s="78">
        <v>3</v>
      </c>
      <c r="K10" s="79" t="s">
        <v>0</v>
      </c>
      <c r="L10" s="80">
        <v>0</v>
      </c>
      <c r="M10" s="34">
        <f>IF(OR(J10=3,L10=3),IF(J10&gt;L10,1,0),"")</f>
        <v>1</v>
      </c>
      <c r="N10" s="81" t="s">
        <v>0</v>
      </c>
      <c r="O10" s="82">
        <f>IF(M10="","",IF(M10=1,0,1))</f>
        <v>0</v>
      </c>
      <c r="Q10" s="164" t="str">
        <f>+D5</f>
        <v>Amy Judge</v>
      </c>
      <c r="R10" s="164">
        <f>+O13+O16+O19+O22</f>
        <v>0</v>
      </c>
    </row>
    <row r="11" spans="1:18" ht="12.75">
      <c r="A11" s="57">
        <v>2</v>
      </c>
      <c r="B11" s="49" t="str">
        <f>B6</f>
        <v>Xijin Zheng</v>
      </c>
      <c r="C11" s="61">
        <v>3</v>
      </c>
      <c r="D11" s="45" t="str">
        <f>D7</f>
        <v>Nau Lilli-Emma</v>
      </c>
      <c r="E11" s="68" t="s">
        <v>61</v>
      </c>
      <c r="F11" s="69" t="s">
        <v>73</v>
      </c>
      <c r="G11" s="69" t="s">
        <v>60</v>
      </c>
      <c r="H11" s="69" t="s">
        <v>50</v>
      </c>
      <c r="I11" s="72" t="s">
        <v>57</v>
      </c>
      <c r="J11" s="94">
        <v>2</v>
      </c>
      <c r="K11" s="83" t="s">
        <v>0</v>
      </c>
      <c r="L11" s="84">
        <v>3</v>
      </c>
      <c r="M11" s="35">
        <f aca="true" t="shared" si="0" ref="M11:M24">IF(OR(J11=3,L11=3),IF(J11&gt;L11,1,0),"")</f>
        <v>0</v>
      </c>
      <c r="N11" s="85" t="s">
        <v>0</v>
      </c>
      <c r="O11" s="86">
        <f aca="true" t="shared" si="1" ref="O11:O25">IF(M11="","",IF(M11=1,0,1))</f>
        <v>1</v>
      </c>
      <c r="Q11" s="164" t="str">
        <f>+D6</f>
        <v>Detert Hannah</v>
      </c>
      <c r="R11" s="164">
        <f>+O12+O15+O18+O25</f>
        <v>0</v>
      </c>
    </row>
    <row r="12" spans="1:18" ht="12.75">
      <c r="A12" s="57">
        <v>3</v>
      </c>
      <c r="B12" s="49" t="str">
        <f>B7</f>
        <v>Tanya Misconi</v>
      </c>
      <c r="C12" s="61">
        <v>2</v>
      </c>
      <c r="D12" s="45" t="str">
        <f>D6</f>
        <v>Detert Hannah</v>
      </c>
      <c r="E12" s="68" t="s">
        <v>50</v>
      </c>
      <c r="F12" s="69" t="s">
        <v>75</v>
      </c>
      <c r="G12" s="69" t="s">
        <v>55</v>
      </c>
      <c r="H12" s="69" t="s">
        <v>59</v>
      </c>
      <c r="I12" s="31"/>
      <c r="J12" s="94">
        <v>3</v>
      </c>
      <c r="K12" s="83" t="s">
        <v>0</v>
      </c>
      <c r="L12" s="84">
        <v>1</v>
      </c>
      <c r="M12" s="35">
        <f t="shared" si="0"/>
        <v>1</v>
      </c>
      <c r="N12" s="85" t="s">
        <v>0</v>
      </c>
      <c r="O12" s="86">
        <f t="shared" si="1"/>
        <v>0</v>
      </c>
      <c r="Q12" s="164" t="str">
        <f>+D7</f>
        <v>Nau Lilli-Emma</v>
      </c>
      <c r="R12" s="164">
        <f>+O11+O14+O21+O24</f>
        <v>2</v>
      </c>
    </row>
    <row r="13" spans="1:18" ht="13.5" thickBot="1">
      <c r="A13" s="58">
        <v>4</v>
      </c>
      <c r="B13" s="50" t="str">
        <f>B8</f>
        <v>Anouk van der Boom</v>
      </c>
      <c r="C13" s="62">
        <v>1</v>
      </c>
      <c r="D13" s="46" t="str">
        <f>D5</f>
        <v>Amy Judge</v>
      </c>
      <c r="E13" s="148" t="s">
        <v>49</v>
      </c>
      <c r="F13" s="70" t="s">
        <v>49</v>
      </c>
      <c r="G13" s="70" t="s">
        <v>73</v>
      </c>
      <c r="H13" s="32"/>
      <c r="I13" s="33"/>
      <c r="J13" s="95">
        <v>3</v>
      </c>
      <c r="K13" s="88" t="s">
        <v>0</v>
      </c>
      <c r="L13" s="89">
        <v>0</v>
      </c>
      <c r="M13" s="36">
        <f t="shared" si="0"/>
        <v>1</v>
      </c>
      <c r="N13" s="90" t="s">
        <v>0</v>
      </c>
      <c r="O13" s="91">
        <f t="shared" si="1"/>
        <v>0</v>
      </c>
      <c r="Q13" s="164" t="str">
        <f>+D8</f>
        <v>Nickel Fabienne</v>
      </c>
      <c r="R13" s="164">
        <f>+O10+O17+O20+O23</f>
        <v>0</v>
      </c>
    </row>
    <row r="14" spans="1:15" ht="12.75">
      <c r="A14" s="59">
        <v>1</v>
      </c>
      <c r="B14" s="48" t="str">
        <f>B5</f>
        <v>Anne van Bolderen</v>
      </c>
      <c r="C14" s="60">
        <v>3</v>
      </c>
      <c r="D14" s="44" t="str">
        <f>D7</f>
        <v>Nau Lilli-Emma</v>
      </c>
      <c r="E14" s="68" t="s">
        <v>49</v>
      </c>
      <c r="F14" s="69" t="s">
        <v>59</v>
      </c>
      <c r="G14" s="69" t="s">
        <v>49</v>
      </c>
      <c r="H14" s="30"/>
      <c r="I14" s="31"/>
      <c r="J14" s="78">
        <v>3</v>
      </c>
      <c r="K14" s="79" t="s">
        <v>0</v>
      </c>
      <c r="L14" s="80">
        <v>0</v>
      </c>
      <c r="M14" s="34">
        <f t="shared" si="0"/>
        <v>1</v>
      </c>
      <c r="N14" s="81" t="s">
        <v>0</v>
      </c>
      <c r="O14" s="82">
        <f t="shared" si="1"/>
        <v>0</v>
      </c>
    </row>
    <row r="15" spans="1:15" ht="12.75">
      <c r="A15" s="57">
        <v>2</v>
      </c>
      <c r="B15" s="49" t="str">
        <f>B6</f>
        <v>Xijin Zheng</v>
      </c>
      <c r="C15" s="61">
        <v>2</v>
      </c>
      <c r="D15" s="45" t="str">
        <f>D6</f>
        <v>Detert Hannah</v>
      </c>
      <c r="E15" s="68" t="s">
        <v>76</v>
      </c>
      <c r="F15" s="69" t="s">
        <v>59</v>
      </c>
      <c r="G15" s="69" t="s">
        <v>62</v>
      </c>
      <c r="H15" s="69" t="s">
        <v>69</v>
      </c>
      <c r="I15" s="72" t="s">
        <v>59</v>
      </c>
      <c r="J15" s="78">
        <v>3</v>
      </c>
      <c r="K15" s="83" t="s">
        <v>0</v>
      </c>
      <c r="L15" s="84">
        <v>2</v>
      </c>
      <c r="M15" s="35">
        <f t="shared" si="0"/>
        <v>1</v>
      </c>
      <c r="N15" s="85" t="s">
        <v>0</v>
      </c>
      <c r="O15" s="86">
        <f t="shared" si="1"/>
        <v>0</v>
      </c>
    </row>
    <row r="16" spans="1:15" ht="12.75">
      <c r="A16" s="57">
        <v>3</v>
      </c>
      <c r="B16" s="49" t="str">
        <f>B7</f>
        <v>Tanya Misconi</v>
      </c>
      <c r="C16" s="61">
        <v>1</v>
      </c>
      <c r="D16" s="45" t="str">
        <f>D5</f>
        <v>Amy Judge</v>
      </c>
      <c r="E16" s="68" t="s">
        <v>60</v>
      </c>
      <c r="F16" s="69" t="s">
        <v>49</v>
      </c>
      <c r="G16" s="69" t="s">
        <v>59</v>
      </c>
      <c r="H16" s="30"/>
      <c r="I16" s="31"/>
      <c r="J16" s="78">
        <v>3</v>
      </c>
      <c r="K16" s="83" t="s">
        <v>0</v>
      </c>
      <c r="L16" s="84">
        <v>0</v>
      </c>
      <c r="M16" s="35">
        <f t="shared" si="0"/>
        <v>1</v>
      </c>
      <c r="N16" s="85" t="s">
        <v>0</v>
      </c>
      <c r="O16" s="86">
        <f t="shared" si="1"/>
        <v>0</v>
      </c>
    </row>
    <row r="17" spans="1:15" ht="13.5" thickBot="1">
      <c r="A17" s="58">
        <v>4</v>
      </c>
      <c r="B17" s="50" t="str">
        <f>B8</f>
        <v>Anouk van der Boom</v>
      </c>
      <c r="C17" s="62">
        <v>4</v>
      </c>
      <c r="D17" s="46" t="str">
        <f>D8</f>
        <v>Nickel Fabienne</v>
      </c>
      <c r="E17" s="148" t="s">
        <v>49</v>
      </c>
      <c r="F17" s="70" t="s">
        <v>52</v>
      </c>
      <c r="G17" s="70" t="s">
        <v>62</v>
      </c>
      <c r="H17" s="70" t="s">
        <v>52</v>
      </c>
      <c r="I17" s="33"/>
      <c r="J17" s="78">
        <v>3</v>
      </c>
      <c r="K17" s="88" t="s">
        <v>0</v>
      </c>
      <c r="L17" s="89">
        <v>0</v>
      </c>
      <c r="M17" s="36">
        <f t="shared" si="0"/>
        <v>1</v>
      </c>
      <c r="N17" s="90" t="s">
        <v>0</v>
      </c>
      <c r="O17" s="91">
        <f t="shared" si="1"/>
        <v>0</v>
      </c>
    </row>
    <row r="18" spans="1:15" ht="12.75">
      <c r="A18" s="59">
        <v>1</v>
      </c>
      <c r="B18" s="48" t="str">
        <f>B5</f>
        <v>Anne van Bolderen</v>
      </c>
      <c r="C18" s="60">
        <v>2</v>
      </c>
      <c r="D18" s="44" t="str">
        <f>D6</f>
        <v>Detert Hannah</v>
      </c>
      <c r="E18" s="41" t="s">
        <v>57</v>
      </c>
      <c r="F18" s="42" t="s">
        <v>59</v>
      </c>
      <c r="G18" s="42" t="s">
        <v>59</v>
      </c>
      <c r="H18" s="42" t="s">
        <v>74</v>
      </c>
      <c r="I18" s="29"/>
      <c r="J18" s="78">
        <v>3</v>
      </c>
      <c r="K18" s="79" t="s">
        <v>0</v>
      </c>
      <c r="L18" s="80">
        <v>1</v>
      </c>
      <c r="M18" s="34">
        <f t="shared" si="0"/>
        <v>1</v>
      </c>
      <c r="N18" s="81" t="s">
        <v>0</v>
      </c>
      <c r="O18" s="82">
        <f t="shared" si="1"/>
        <v>0</v>
      </c>
    </row>
    <row r="19" spans="1:15" ht="12.75">
      <c r="A19" s="57">
        <v>2</v>
      </c>
      <c r="B19" s="49" t="str">
        <f>B6</f>
        <v>Xijin Zheng</v>
      </c>
      <c r="C19" s="61">
        <v>1</v>
      </c>
      <c r="D19" s="44" t="str">
        <f>D5</f>
        <v>Amy Judge</v>
      </c>
      <c r="E19" s="68" t="s">
        <v>72</v>
      </c>
      <c r="F19" s="69" t="s">
        <v>59</v>
      </c>
      <c r="G19" s="69" t="s">
        <v>59</v>
      </c>
      <c r="H19" s="69"/>
      <c r="I19" s="31"/>
      <c r="J19" s="94">
        <v>3</v>
      </c>
      <c r="K19" s="83" t="s">
        <v>0</v>
      </c>
      <c r="L19" s="84">
        <v>0</v>
      </c>
      <c r="M19" s="35">
        <f t="shared" si="0"/>
        <v>1</v>
      </c>
      <c r="N19" s="85" t="s">
        <v>0</v>
      </c>
      <c r="O19" s="86">
        <f t="shared" si="1"/>
        <v>0</v>
      </c>
    </row>
    <row r="20" spans="1:15" ht="12.75">
      <c r="A20" s="57">
        <v>3</v>
      </c>
      <c r="B20" s="49" t="str">
        <f>B7</f>
        <v>Tanya Misconi</v>
      </c>
      <c r="C20" s="61">
        <v>4</v>
      </c>
      <c r="D20" s="45" t="str">
        <f>D8</f>
        <v>Nickel Fabienne</v>
      </c>
      <c r="E20" s="68" t="s">
        <v>73</v>
      </c>
      <c r="F20" s="69" t="s">
        <v>53</v>
      </c>
      <c r="G20" s="69" t="s">
        <v>59</v>
      </c>
      <c r="H20" s="69"/>
      <c r="I20" s="31"/>
      <c r="J20" s="94">
        <v>3</v>
      </c>
      <c r="K20" s="83" t="s">
        <v>0</v>
      </c>
      <c r="L20" s="84">
        <v>0</v>
      </c>
      <c r="M20" s="35">
        <f t="shared" si="0"/>
        <v>1</v>
      </c>
      <c r="N20" s="85" t="s">
        <v>0</v>
      </c>
      <c r="O20" s="86">
        <f t="shared" si="1"/>
        <v>0</v>
      </c>
    </row>
    <row r="21" spans="1:15" ht="13.5" thickBot="1">
      <c r="A21" s="58">
        <v>4</v>
      </c>
      <c r="B21" s="50" t="str">
        <f>B8</f>
        <v>Anouk van der Boom</v>
      </c>
      <c r="C21" s="62">
        <v>3</v>
      </c>
      <c r="D21" s="46" t="str">
        <f>D7</f>
        <v>Nau Lilli-Emma</v>
      </c>
      <c r="E21" s="148" t="s">
        <v>67</v>
      </c>
      <c r="F21" s="70" t="s">
        <v>62</v>
      </c>
      <c r="G21" s="70" t="s">
        <v>65</v>
      </c>
      <c r="H21" s="32"/>
      <c r="I21" s="33"/>
      <c r="J21" s="95">
        <v>0</v>
      </c>
      <c r="K21" s="88" t="s">
        <v>0</v>
      </c>
      <c r="L21" s="89">
        <v>3</v>
      </c>
      <c r="M21" s="36">
        <f t="shared" si="0"/>
        <v>0</v>
      </c>
      <c r="N21" s="90" t="s">
        <v>0</v>
      </c>
      <c r="O21" s="91">
        <f t="shared" si="1"/>
        <v>1</v>
      </c>
    </row>
    <row r="22" spans="1:15" ht="12.75">
      <c r="A22" s="59">
        <v>1</v>
      </c>
      <c r="B22" s="48" t="str">
        <f>B5</f>
        <v>Anne van Bolderen</v>
      </c>
      <c r="C22" s="60">
        <v>1</v>
      </c>
      <c r="D22" s="44" t="str">
        <f>D5</f>
        <v>Amy Judge</v>
      </c>
      <c r="E22" s="41" t="s">
        <v>52</v>
      </c>
      <c r="F22" s="42" t="s">
        <v>74</v>
      </c>
      <c r="G22" s="42" t="s">
        <v>73</v>
      </c>
      <c r="H22" s="42"/>
      <c r="I22" s="96"/>
      <c r="J22" s="78">
        <v>3</v>
      </c>
      <c r="K22" s="79" t="s">
        <v>0</v>
      </c>
      <c r="L22" s="80">
        <v>0</v>
      </c>
      <c r="M22" s="34">
        <f t="shared" si="0"/>
        <v>1</v>
      </c>
      <c r="N22" s="81" t="s">
        <v>0</v>
      </c>
      <c r="O22" s="82">
        <f t="shared" si="1"/>
        <v>0</v>
      </c>
    </row>
    <row r="23" spans="1:15" ht="12.75">
      <c r="A23" s="57">
        <v>2</v>
      </c>
      <c r="B23" s="49" t="str">
        <f>B6</f>
        <v>Xijin Zheng</v>
      </c>
      <c r="C23" s="61">
        <v>4</v>
      </c>
      <c r="D23" s="45" t="str">
        <f>D8</f>
        <v>Nickel Fabienne</v>
      </c>
      <c r="E23" s="68" t="s">
        <v>77</v>
      </c>
      <c r="F23" s="69" t="s">
        <v>60</v>
      </c>
      <c r="G23" s="69" t="s">
        <v>73</v>
      </c>
      <c r="H23" s="30"/>
      <c r="I23" s="31"/>
      <c r="J23" s="94">
        <v>3</v>
      </c>
      <c r="K23" s="83" t="s">
        <v>0</v>
      </c>
      <c r="L23" s="84">
        <v>0</v>
      </c>
      <c r="M23" s="35">
        <f t="shared" si="0"/>
        <v>1</v>
      </c>
      <c r="N23" s="85" t="s">
        <v>0</v>
      </c>
      <c r="O23" s="86">
        <f t="shared" si="1"/>
        <v>0</v>
      </c>
    </row>
    <row r="24" spans="1:15" ht="12.75">
      <c r="A24" s="57">
        <v>3</v>
      </c>
      <c r="B24" s="49" t="str">
        <f>B7</f>
        <v>Tanya Misconi</v>
      </c>
      <c r="C24" s="61">
        <v>3</v>
      </c>
      <c r="D24" s="45" t="str">
        <f>D7</f>
        <v>Nau Lilli-Emma</v>
      </c>
      <c r="E24" s="68" t="s">
        <v>59</v>
      </c>
      <c r="F24" s="69" t="s">
        <v>69</v>
      </c>
      <c r="G24" s="69" t="s">
        <v>52</v>
      </c>
      <c r="H24" s="30"/>
      <c r="I24" s="31"/>
      <c r="J24" s="94">
        <v>3</v>
      </c>
      <c r="K24" s="83" t="s">
        <v>0</v>
      </c>
      <c r="L24" s="84">
        <v>0</v>
      </c>
      <c r="M24" s="35">
        <f t="shared" si="0"/>
        <v>1</v>
      </c>
      <c r="N24" s="85" t="s">
        <v>0</v>
      </c>
      <c r="O24" s="86">
        <f t="shared" si="1"/>
        <v>0</v>
      </c>
    </row>
    <row r="25" spans="1:15" ht="13.5" thickBot="1">
      <c r="A25" s="58">
        <v>4</v>
      </c>
      <c r="B25" s="50" t="str">
        <f>B8</f>
        <v>Anouk van der Boom</v>
      </c>
      <c r="C25" s="62">
        <v>2</v>
      </c>
      <c r="D25" s="46" t="str">
        <f>D6</f>
        <v>Detert Hannah</v>
      </c>
      <c r="E25" s="148" t="s">
        <v>61</v>
      </c>
      <c r="F25" s="70" t="s">
        <v>52</v>
      </c>
      <c r="G25" s="70" t="s">
        <v>58</v>
      </c>
      <c r="H25" s="70" t="s">
        <v>69</v>
      </c>
      <c r="I25" s="71" t="s">
        <v>55</v>
      </c>
      <c r="J25" s="87">
        <v>3</v>
      </c>
      <c r="K25" s="88" t="s">
        <v>0</v>
      </c>
      <c r="L25" s="89">
        <v>2</v>
      </c>
      <c r="M25" s="36">
        <f>IF(OR(J25=3,L25=3),IF(J25&gt;L25,1,0),"")</f>
        <v>1</v>
      </c>
      <c r="N25" s="90" t="s">
        <v>0</v>
      </c>
      <c r="O25" s="91">
        <f t="shared" si="1"/>
        <v>0</v>
      </c>
    </row>
    <row r="26" spans="3:15" ht="13.5" thickBot="1">
      <c r="C26" s="25"/>
      <c r="I26" s="20"/>
      <c r="J26" s="92">
        <f>SUM(J10:J25)</f>
        <v>44</v>
      </c>
      <c r="K26" s="93" t="s">
        <v>0</v>
      </c>
      <c r="L26" s="77">
        <f>SUM(L10:L25)</f>
        <v>12</v>
      </c>
      <c r="M26" s="66">
        <f>SUM(M10:M25)</f>
        <v>14</v>
      </c>
      <c r="N26" s="93" t="s">
        <v>0</v>
      </c>
      <c r="O26" s="77">
        <f>SUM(O10:O25)</f>
        <v>2</v>
      </c>
    </row>
  </sheetData>
  <sheetProtection/>
  <mergeCells count="3">
    <mergeCell ref="E1:H1"/>
    <mergeCell ref="J9:L9"/>
    <mergeCell ref="M9:O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ignoredErrors>
    <ignoredError sqref="D16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26"/>
  <sheetViews>
    <sheetView zoomScalePageLayoutView="0" workbookViewId="0" topLeftCell="A1">
      <selection activeCell="Q1" sqref="Q1:Q16384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1.7109375" style="0" customWidth="1"/>
  </cols>
  <sheetData>
    <row r="1" spans="2:8" ht="12.75">
      <c r="B1" s="75" t="s">
        <v>46</v>
      </c>
      <c r="E1" s="171"/>
      <c r="F1" s="172"/>
      <c r="G1" s="172"/>
      <c r="H1" s="172"/>
    </row>
    <row r="2" ht="12.75">
      <c r="C2" s="10"/>
    </row>
    <row r="3" spans="2:13" ht="12.75">
      <c r="B3" s="27" t="s">
        <v>21</v>
      </c>
      <c r="C3" s="76"/>
      <c r="D3" s="43" t="s">
        <v>22</v>
      </c>
      <c r="M3" s="25"/>
    </row>
    <row r="4" spans="1:13" ht="13.5" thickBot="1">
      <c r="A4" s="159"/>
      <c r="B4" s="160" t="str">
        <f>Teams!B5</f>
        <v>Luxemburg/ Switserland</v>
      </c>
      <c r="C4" s="76"/>
      <c r="D4" s="47" t="str">
        <f>Teams!B11</f>
        <v>TTV Niedersachsen</v>
      </c>
      <c r="M4" s="25"/>
    </row>
    <row r="5" spans="1:18" ht="12.75">
      <c r="A5" s="161">
        <v>1</v>
      </c>
      <c r="B5" s="150" t="str">
        <f>Teams!B6</f>
        <v>Tullii Nina</v>
      </c>
      <c r="C5" s="151">
        <v>1</v>
      </c>
      <c r="D5" s="152" t="str">
        <f>Teams!B12</f>
        <v>Amy Judge</v>
      </c>
      <c r="M5" s="25"/>
      <c r="Q5" s="163" t="str">
        <f>+B5</f>
        <v>Tullii Nina</v>
      </c>
      <c r="R5" s="163">
        <f>+M10+M14+M18+M22</f>
        <v>4</v>
      </c>
    </row>
    <row r="6" spans="1:18" ht="12.75">
      <c r="A6" s="162">
        <v>2</v>
      </c>
      <c r="B6" s="39" t="str">
        <f>Teams!B7</f>
        <v>Sadikovic Melisa</v>
      </c>
      <c r="C6" s="154">
        <v>2</v>
      </c>
      <c r="D6" s="128" t="str">
        <f>Teams!B13</f>
        <v>Detert Hannah</v>
      </c>
      <c r="M6" s="25"/>
      <c r="Q6" s="163" t="str">
        <f>+B6</f>
        <v>Sadikovic Melisa</v>
      </c>
      <c r="R6" s="163">
        <f>+M11+M15+M19+M23</f>
        <v>0</v>
      </c>
    </row>
    <row r="7" spans="1:18" ht="12.75">
      <c r="A7" s="162">
        <v>3</v>
      </c>
      <c r="B7" s="39" t="str">
        <f>Teams!B8</f>
        <v>Doutaz Fanny</v>
      </c>
      <c r="C7" s="154">
        <v>3</v>
      </c>
      <c r="D7" s="128" t="str">
        <f>Teams!B14</f>
        <v>Nau Lilli-Emma</v>
      </c>
      <c r="M7" s="25"/>
      <c r="Q7" s="163" t="str">
        <f>+B7</f>
        <v>Doutaz Fanny</v>
      </c>
      <c r="R7" s="163">
        <f>+M12+M16+M20+M24</f>
        <v>4</v>
      </c>
    </row>
    <row r="8" spans="1:18" ht="13.5" thickBot="1">
      <c r="A8" s="162">
        <v>4</v>
      </c>
      <c r="B8" s="39" t="str">
        <f>Teams!B9</f>
        <v>Sadikovic Enisa</v>
      </c>
      <c r="C8" s="101">
        <v>4</v>
      </c>
      <c r="D8" s="128" t="str">
        <f>Teams!B15</f>
        <v>Nickel Fabienne</v>
      </c>
      <c r="M8" s="25"/>
      <c r="Q8" s="163" t="str">
        <f>+B8</f>
        <v>Sadikovic Enisa</v>
      </c>
      <c r="R8" s="163">
        <f>+M13+M17+M21+M25</f>
        <v>3</v>
      </c>
    </row>
    <row r="9" spans="1:15" ht="13.5" thickBot="1">
      <c r="A9" s="102"/>
      <c r="B9" s="103"/>
      <c r="C9" s="104"/>
      <c r="D9" s="156"/>
      <c r="E9" s="157" t="s">
        <v>23</v>
      </c>
      <c r="F9" s="73" t="s">
        <v>24</v>
      </c>
      <c r="G9" s="73" t="s">
        <v>25</v>
      </c>
      <c r="H9" s="73" t="s">
        <v>26</v>
      </c>
      <c r="I9" s="74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63">
        <v>1</v>
      </c>
      <c r="B10" s="54" t="str">
        <f>B5</f>
        <v>Tullii Nina</v>
      </c>
      <c r="C10" s="60">
        <v>4</v>
      </c>
      <c r="D10" s="55" t="str">
        <f>D8</f>
        <v>Nickel Fabienne</v>
      </c>
      <c r="E10" s="41" t="s">
        <v>60</v>
      </c>
      <c r="F10" s="42" t="s">
        <v>53</v>
      </c>
      <c r="G10" s="42" t="s">
        <v>60</v>
      </c>
      <c r="H10" s="28"/>
      <c r="I10" s="29"/>
      <c r="J10" s="78">
        <v>3</v>
      </c>
      <c r="K10" s="79"/>
      <c r="L10" s="80">
        <v>0</v>
      </c>
      <c r="M10" s="34">
        <f>IF(OR(J10=3,L10=3),IF(J10&gt;L10,1,0),"")</f>
        <v>1</v>
      </c>
      <c r="N10" s="81" t="s">
        <v>0</v>
      </c>
      <c r="O10" s="82">
        <f>IF(M10="","",IF(M10=1,0,1))</f>
        <v>0</v>
      </c>
      <c r="Q10" s="164" t="str">
        <f>+D5</f>
        <v>Amy Judge</v>
      </c>
      <c r="R10" s="164">
        <f>+O13+O16+O19+O22</f>
        <v>1</v>
      </c>
    </row>
    <row r="11" spans="1:18" ht="12.75">
      <c r="A11" s="64">
        <v>2</v>
      </c>
      <c r="B11" s="49" t="str">
        <f>B6</f>
        <v>Sadikovic Melisa</v>
      </c>
      <c r="C11" s="61">
        <v>3</v>
      </c>
      <c r="D11" s="45" t="str">
        <f>D7</f>
        <v>Nau Lilli-Emma</v>
      </c>
      <c r="E11" s="68" t="s">
        <v>53</v>
      </c>
      <c r="F11" s="69" t="s">
        <v>51</v>
      </c>
      <c r="G11" s="69" t="s">
        <v>50</v>
      </c>
      <c r="H11" s="69" t="s">
        <v>62</v>
      </c>
      <c r="I11" s="31"/>
      <c r="J11" s="78">
        <v>1</v>
      </c>
      <c r="K11" s="83"/>
      <c r="L11" s="80">
        <v>3</v>
      </c>
      <c r="M11" s="35">
        <f aca="true" t="shared" si="0" ref="M11:M24">IF(OR(J11=3,L11=3),IF(J11&gt;L11,1,0),"")</f>
        <v>0</v>
      </c>
      <c r="N11" s="85" t="s">
        <v>0</v>
      </c>
      <c r="O11" s="86">
        <f aca="true" t="shared" si="1" ref="O11:O25">IF(M11="","",IF(M11=1,0,1))</f>
        <v>1</v>
      </c>
      <c r="Q11" s="164" t="str">
        <f>+D6</f>
        <v>Detert Hannah</v>
      </c>
      <c r="R11" s="164">
        <f>+O12+O15+O18+O25</f>
        <v>1</v>
      </c>
    </row>
    <row r="12" spans="1:18" ht="12.75">
      <c r="A12" s="64">
        <v>3</v>
      </c>
      <c r="B12" s="49" t="str">
        <f>B7</f>
        <v>Doutaz Fanny</v>
      </c>
      <c r="C12" s="61">
        <v>2</v>
      </c>
      <c r="D12" s="45" t="str">
        <f>D6</f>
        <v>Detert Hannah</v>
      </c>
      <c r="E12" s="68" t="s">
        <v>65</v>
      </c>
      <c r="F12" s="69" t="s">
        <v>51</v>
      </c>
      <c r="G12" s="69" t="s">
        <v>49</v>
      </c>
      <c r="H12" s="69" t="s">
        <v>60</v>
      </c>
      <c r="I12" s="72" t="s">
        <v>53</v>
      </c>
      <c r="J12" s="78">
        <v>3</v>
      </c>
      <c r="K12" s="83"/>
      <c r="L12" s="80">
        <v>2</v>
      </c>
      <c r="M12" s="35">
        <f t="shared" si="0"/>
        <v>1</v>
      </c>
      <c r="N12" s="85" t="s">
        <v>0</v>
      </c>
      <c r="O12" s="86">
        <f t="shared" si="1"/>
        <v>0</v>
      </c>
      <c r="Q12" s="164" t="str">
        <f>+D7</f>
        <v>Nau Lilli-Emma</v>
      </c>
      <c r="R12" s="164">
        <f>+O11+O14+O21+O24</f>
        <v>2</v>
      </c>
    </row>
    <row r="13" spans="1:18" ht="13.5" thickBot="1">
      <c r="A13" s="143">
        <v>4</v>
      </c>
      <c r="B13" s="126" t="str">
        <f>B8</f>
        <v>Sadikovic Enisa</v>
      </c>
      <c r="C13" s="127">
        <v>1</v>
      </c>
      <c r="D13" s="128" t="str">
        <f>D5</f>
        <v>Amy Judge</v>
      </c>
      <c r="E13" s="147" t="s">
        <v>59</v>
      </c>
      <c r="F13" s="141" t="s">
        <v>60</v>
      </c>
      <c r="G13" s="141" t="s">
        <v>60</v>
      </c>
      <c r="H13" s="141"/>
      <c r="I13" s="144"/>
      <c r="J13" s="132">
        <v>3</v>
      </c>
      <c r="K13" s="133"/>
      <c r="L13" s="134">
        <v>0</v>
      </c>
      <c r="M13" s="135">
        <f t="shared" si="0"/>
        <v>1</v>
      </c>
      <c r="N13" s="136" t="s">
        <v>0</v>
      </c>
      <c r="O13" s="137">
        <f t="shared" si="1"/>
        <v>0</v>
      </c>
      <c r="Q13" s="164" t="str">
        <f>+D8</f>
        <v>Nickel Fabienne</v>
      </c>
      <c r="R13" s="164">
        <f>+O10+O17+O20+O23</f>
        <v>1</v>
      </c>
    </row>
    <row r="14" spans="1:15" ht="12.75">
      <c r="A14" s="63">
        <v>1</v>
      </c>
      <c r="B14" s="54" t="str">
        <f>B5</f>
        <v>Tullii Nina</v>
      </c>
      <c r="C14" s="111">
        <v>3</v>
      </c>
      <c r="D14" s="55" t="str">
        <f>D7</f>
        <v>Nau Lilli-Emma</v>
      </c>
      <c r="E14" s="145" t="s">
        <v>59</v>
      </c>
      <c r="F14" s="114" t="s">
        <v>52</v>
      </c>
      <c r="G14" s="114" t="s">
        <v>59</v>
      </c>
      <c r="H14" s="142"/>
      <c r="I14" s="115"/>
      <c r="J14" s="116">
        <v>3</v>
      </c>
      <c r="K14" s="117"/>
      <c r="L14" s="118">
        <v>0</v>
      </c>
      <c r="M14" s="119">
        <f t="shared" si="0"/>
        <v>1</v>
      </c>
      <c r="N14" s="120" t="s">
        <v>0</v>
      </c>
      <c r="O14" s="121">
        <f t="shared" si="1"/>
        <v>0</v>
      </c>
    </row>
    <row r="15" spans="1:15" ht="12.75">
      <c r="A15" s="64">
        <v>2</v>
      </c>
      <c r="B15" s="49" t="str">
        <f>B6</f>
        <v>Sadikovic Melisa</v>
      </c>
      <c r="C15" s="61">
        <v>2</v>
      </c>
      <c r="D15" s="45" t="str">
        <f>D6</f>
        <v>Detert Hannah</v>
      </c>
      <c r="E15" s="68" t="s">
        <v>62</v>
      </c>
      <c r="F15" s="69" t="s">
        <v>51</v>
      </c>
      <c r="G15" s="69" t="s">
        <v>50</v>
      </c>
      <c r="H15" s="69"/>
      <c r="I15" s="72"/>
      <c r="J15" s="78">
        <v>0</v>
      </c>
      <c r="K15" s="83"/>
      <c r="L15" s="80">
        <v>3</v>
      </c>
      <c r="M15" s="35">
        <f t="shared" si="0"/>
        <v>0</v>
      </c>
      <c r="N15" s="85" t="s">
        <v>0</v>
      </c>
      <c r="O15" s="86">
        <f t="shared" si="1"/>
        <v>1</v>
      </c>
    </row>
    <row r="16" spans="1:15" ht="12.75">
      <c r="A16" s="64">
        <v>3</v>
      </c>
      <c r="B16" s="49" t="str">
        <f>B7</f>
        <v>Doutaz Fanny</v>
      </c>
      <c r="C16" s="61">
        <v>1</v>
      </c>
      <c r="D16" s="45" t="str">
        <f>D5</f>
        <v>Amy Judge</v>
      </c>
      <c r="E16" s="68" t="s">
        <v>60</v>
      </c>
      <c r="F16" s="69" t="s">
        <v>74</v>
      </c>
      <c r="G16" s="69" t="s">
        <v>52</v>
      </c>
      <c r="H16" s="69"/>
      <c r="I16" s="72"/>
      <c r="J16" s="78">
        <v>3</v>
      </c>
      <c r="K16" s="83"/>
      <c r="L16" s="80">
        <v>0</v>
      </c>
      <c r="M16" s="35">
        <f t="shared" si="0"/>
        <v>1</v>
      </c>
      <c r="N16" s="85" t="s">
        <v>0</v>
      </c>
      <c r="O16" s="86">
        <f t="shared" si="1"/>
        <v>0</v>
      </c>
    </row>
    <row r="17" spans="1:15" ht="13.5" thickBot="1">
      <c r="A17" s="53">
        <v>4</v>
      </c>
      <c r="B17" s="50" t="str">
        <f>B8</f>
        <v>Sadikovic Enisa</v>
      </c>
      <c r="C17" s="62">
        <v>4</v>
      </c>
      <c r="D17" s="46" t="str">
        <f>D8</f>
        <v>Nickel Fabienne</v>
      </c>
      <c r="E17" s="148" t="s">
        <v>52</v>
      </c>
      <c r="F17" s="70" t="s">
        <v>73</v>
      </c>
      <c r="G17" s="70" t="s">
        <v>73</v>
      </c>
      <c r="H17" s="70"/>
      <c r="I17" s="33"/>
      <c r="J17" s="123">
        <v>3</v>
      </c>
      <c r="K17" s="88"/>
      <c r="L17" s="124">
        <v>0</v>
      </c>
      <c r="M17" s="36">
        <f t="shared" si="0"/>
        <v>1</v>
      </c>
      <c r="N17" s="90" t="s">
        <v>0</v>
      </c>
      <c r="O17" s="91">
        <f t="shared" si="1"/>
        <v>0</v>
      </c>
    </row>
    <row r="18" spans="1:15" ht="12.75">
      <c r="A18" s="65">
        <v>1</v>
      </c>
      <c r="B18" s="48" t="str">
        <f>B5</f>
        <v>Tullii Nina</v>
      </c>
      <c r="C18" s="60">
        <v>2</v>
      </c>
      <c r="D18" s="44" t="str">
        <f>D6</f>
        <v>Detert Hannah</v>
      </c>
      <c r="E18" s="41" t="s">
        <v>67</v>
      </c>
      <c r="F18" s="42" t="s">
        <v>73</v>
      </c>
      <c r="G18" s="42" t="s">
        <v>50</v>
      </c>
      <c r="H18" s="42" t="s">
        <v>74</v>
      </c>
      <c r="I18" s="96" t="s">
        <v>52</v>
      </c>
      <c r="J18" s="78">
        <v>3</v>
      </c>
      <c r="K18" s="79"/>
      <c r="L18" s="80">
        <v>2</v>
      </c>
      <c r="M18" s="34">
        <f t="shared" si="0"/>
        <v>1</v>
      </c>
      <c r="N18" s="81" t="s">
        <v>0</v>
      </c>
      <c r="O18" s="82">
        <f t="shared" si="1"/>
        <v>0</v>
      </c>
    </row>
    <row r="19" spans="1:15" ht="12.75">
      <c r="A19" s="64">
        <v>2</v>
      </c>
      <c r="B19" s="49" t="str">
        <f>B6</f>
        <v>Sadikovic Melisa</v>
      </c>
      <c r="C19" s="61">
        <v>1</v>
      </c>
      <c r="D19" s="45" t="str">
        <f>D5</f>
        <v>Amy Judge</v>
      </c>
      <c r="E19" s="68"/>
      <c r="F19" s="69"/>
      <c r="G19" s="69"/>
      <c r="H19" s="30"/>
      <c r="I19" s="31"/>
      <c r="J19" s="78">
        <v>0</v>
      </c>
      <c r="K19" s="83"/>
      <c r="L19" s="80">
        <v>3</v>
      </c>
      <c r="M19" s="35">
        <f t="shared" si="0"/>
        <v>0</v>
      </c>
      <c r="N19" s="85" t="s">
        <v>0</v>
      </c>
      <c r="O19" s="86">
        <f t="shared" si="1"/>
        <v>1</v>
      </c>
    </row>
    <row r="20" spans="1:15" ht="12.75">
      <c r="A20" s="64">
        <v>3</v>
      </c>
      <c r="B20" s="49" t="str">
        <f>B7</f>
        <v>Doutaz Fanny</v>
      </c>
      <c r="C20" s="61">
        <v>4</v>
      </c>
      <c r="D20" s="45" t="str">
        <f>D8</f>
        <v>Nickel Fabienne</v>
      </c>
      <c r="E20" s="68" t="s">
        <v>59</v>
      </c>
      <c r="F20" s="69" t="s">
        <v>73</v>
      </c>
      <c r="G20" s="69" t="s">
        <v>74</v>
      </c>
      <c r="H20" s="69"/>
      <c r="I20" s="31"/>
      <c r="J20" s="78">
        <v>3</v>
      </c>
      <c r="K20" s="83"/>
      <c r="L20" s="80">
        <v>0</v>
      </c>
      <c r="M20" s="35">
        <f t="shared" si="0"/>
        <v>1</v>
      </c>
      <c r="N20" s="85" t="s">
        <v>0</v>
      </c>
      <c r="O20" s="86">
        <f t="shared" si="1"/>
        <v>0</v>
      </c>
    </row>
    <row r="21" spans="1:15" ht="13.5" thickBot="1">
      <c r="A21" s="143">
        <v>4</v>
      </c>
      <c r="B21" s="126" t="str">
        <f>B8</f>
        <v>Sadikovic Enisa</v>
      </c>
      <c r="C21" s="127">
        <v>3</v>
      </c>
      <c r="D21" s="128" t="str">
        <f>D7</f>
        <v>Nau Lilli-Emma</v>
      </c>
      <c r="E21" s="147" t="s">
        <v>53</v>
      </c>
      <c r="F21" s="141" t="s">
        <v>50</v>
      </c>
      <c r="G21" s="141" t="s">
        <v>70</v>
      </c>
      <c r="H21" s="141" t="s">
        <v>50</v>
      </c>
      <c r="I21" s="144"/>
      <c r="J21" s="132">
        <v>1</v>
      </c>
      <c r="K21" s="133"/>
      <c r="L21" s="134">
        <v>3</v>
      </c>
      <c r="M21" s="135">
        <f t="shared" si="0"/>
        <v>0</v>
      </c>
      <c r="N21" s="136" t="s">
        <v>0</v>
      </c>
      <c r="O21" s="137">
        <f t="shared" si="1"/>
        <v>1</v>
      </c>
    </row>
    <row r="22" spans="1:15" ht="12.75">
      <c r="A22" s="63">
        <v>1</v>
      </c>
      <c r="B22" s="54" t="str">
        <f>B5</f>
        <v>Tullii Nina</v>
      </c>
      <c r="C22" s="111">
        <v>1</v>
      </c>
      <c r="D22" s="55" t="str">
        <f>D5</f>
        <v>Amy Judge</v>
      </c>
      <c r="E22" s="145" t="s">
        <v>55</v>
      </c>
      <c r="F22" s="114" t="s">
        <v>59</v>
      </c>
      <c r="G22" s="114" t="s">
        <v>55</v>
      </c>
      <c r="H22" s="114"/>
      <c r="I22" s="115"/>
      <c r="J22" s="116">
        <v>3</v>
      </c>
      <c r="K22" s="117"/>
      <c r="L22" s="118">
        <v>0</v>
      </c>
      <c r="M22" s="119">
        <f t="shared" si="0"/>
        <v>1</v>
      </c>
      <c r="N22" s="120" t="s">
        <v>0</v>
      </c>
      <c r="O22" s="121">
        <f t="shared" si="1"/>
        <v>0</v>
      </c>
    </row>
    <row r="23" spans="1:15" ht="12.75">
      <c r="A23" s="64">
        <v>2</v>
      </c>
      <c r="B23" s="49" t="str">
        <f>B6</f>
        <v>Sadikovic Melisa</v>
      </c>
      <c r="C23" s="61">
        <v>4</v>
      </c>
      <c r="D23" s="45" t="str">
        <f>D8</f>
        <v>Nickel Fabienne</v>
      </c>
      <c r="E23" s="68"/>
      <c r="F23" s="69"/>
      <c r="G23" s="69"/>
      <c r="H23" s="30"/>
      <c r="I23" s="31"/>
      <c r="J23" s="78">
        <v>0</v>
      </c>
      <c r="K23" s="83"/>
      <c r="L23" s="80">
        <v>3</v>
      </c>
      <c r="M23" s="35">
        <f t="shared" si="0"/>
        <v>0</v>
      </c>
      <c r="N23" s="85" t="s">
        <v>0</v>
      </c>
      <c r="O23" s="86">
        <f t="shared" si="1"/>
        <v>1</v>
      </c>
    </row>
    <row r="24" spans="1:15" ht="12.75">
      <c r="A24" s="64">
        <v>3</v>
      </c>
      <c r="B24" s="49" t="str">
        <f>B7</f>
        <v>Doutaz Fanny</v>
      </c>
      <c r="C24" s="61">
        <v>3</v>
      </c>
      <c r="D24" s="45" t="str">
        <f>D7</f>
        <v>Nau Lilli-Emma</v>
      </c>
      <c r="E24" s="68" t="s">
        <v>67</v>
      </c>
      <c r="F24" s="69" t="s">
        <v>53</v>
      </c>
      <c r="G24" s="69" t="s">
        <v>52</v>
      </c>
      <c r="H24" s="69" t="s">
        <v>67</v>
      </c>
      <c r="I24" s="72" t="s">
        <v>52</v>
      </c>
      <c r="J24" s="78">
        <v>3</v>
      </c>
      <c r="K24" s="83"/>
      <c r="L24" s="80">
        <v>2</v>
      </c>
      <c r="M24" s="35">
        <f t="shared" si="0"/>
        <v>1</v>
      </c>
      <c r="N24" s="85" t="s">
        <v>0</v>
      </c>
      <c r="O24" s="86">
        <f t="shared" si="1"/>
        <v>0</v>
      </c>
    </row>
    <row r="25" spans="1:15" ht="13.5" thickBot="1">
      <c r="A25" s="67">
        <v>4</v>
      </c>
      <c r="B25" s="105" t="str">
        <f>B8</f>
        <v>Sadikovic Enisa</v>
      </c>
      <c r="C25" s="62">
        <v>2</v>
      </c>
      <c r="D25" s="46" t="str">
        <f>D6</f>
        <v>Detert Hannah</v>
      </c>
      <c r="E25" s="148" t="s">
        <v>71</v>
      </c>
      <c r="F25" s="70" t="s">
        <v>55</v>
      </c>
      <c r="G25" s="70" t="s">
        <v>55</v>
      </c>
      <c r="H25" s="70" t="s">
        <v>52</v>
      </c>
      <c r="I25" s="33"/>
      <c r="J25" s="123">
        <v>3</v>
      </c>
      <c r="K25" s="88"/>
      <c r="L25" s="124">
        <v>1</v>
      </c>
      <c r="M25" s="36">
        <f>IF(OR(J25=3,L25=3),IF(J25&gt;L25,1,0),"")</f>
        <v>1</v>
      </c>
      <c r="N25" s="90" t="s">
        <v>0</v>
      </c>
      <c r="O25" s="91">
        <f t="shared" si="1"/>
        <v>0</v>
      </c>
    </row>
    <row r="26" spans="3:15" ht="13.5" thickBot="1">
      <c r="C26" s="25"/>
      <c r="I26" s="20"/>
      <c r="J26" s="92">
        <f>SUM(J10:J25)</f>
        <v>35</v>
      </c>
      <c r="K26" s="93" t="s">
        <v>0</v>
      </c>
      <c r="L26" s="77">
        <f>SUM(L10:L25)</f>
        <v>22</v>
      </c>
      <c r="M26" s="66">
        <f>SUM(M10:M25)</f>
        <v>11</v>
      </c>
      <c r="N26" s="93" t="s">
        <v>0</v>
      </c>
      <c r="O26" s="77">
        <f>SUM(O10:O25)</f>
        <v>5</v>
      </c>
    </row>
  </sheetData>
  <sheetProtection/>
  <mergeCells count="3">
    <mergeCell ref="E1:H1"/>
    <mergeCell ref="J9:L9"/>
    <mergeCell ref="M9:O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0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26"/>
  <sheetViews>
    <sheetView tabSelected="1" zoomScalePageLayoutView="0" workbookViewId="0" topLeftCell="A1">
      <selection activeCell="Q1" sqref="Q1:Q16384"/>
    </sheetView>
  </sheetViews>
  <sheetFormatPr defaultColWidth="9.140625" defaultRowHeight="12.75"/>
  <cols>
    <col min="1" max="1" width="3.28125" style="0" customWidth="1"/>
    <col min="2" max="2" width="24.7109375" style="0" customWidth="1"/>
    <col min="3" max="3" width="3.28125" style="0" customWidth="1"/>
    <col min="4" max="4" width="24.7109375" style="0" customWidth="1"/>
    <col min="5" max="9" width="4.28125" style="0" customWidth="1"/>
    <col min="10" max="10" width="3.421875" style="0" customWidth="1"/>
    <col min="11" max="11" width="1.57421875" style="0" customWidth="1"/>
    <col min="12" max="13" width="3.421875" style="0" customWidth="1"/>
    <col min="14" max="14" width="1.57421875" style="0" customWidth="1"/>
    <col min="15" max="15" width="3.421875" style="0" customWidth="1"/>
    <col min="17" max="17" width="20.7109375" style="0" customWidth="1"/>
  </cols>
  <sheetData>
    <row r="1" spans="2:8" ht="12.75">
      <c r="B1" s="75" t="s">
        <v>46</v>
      </c>
      <c r="E1" s="171"/>
      <c r="F1" s="172"/>
      <c r="G1" s="172"/>
      <c r="H1" s="172"/>
    </row>
    <row r="2" ht="12.75">
      <c r="C2" s="10"/>
    </row>
    <row r="3" spans="2:13" ht="12.75">
      <c r="B3" s="27" t="s">
        <v>21</v>
      </c>
      <c r="C3" s="76"/>
      <c r="D3" s="43" t="s">
        <v>22</v>
      </c>
      <c r="M3" s="25"/>
    </row>
    <row r="4" spans="1:13" ht="13.5" thickBot="1">
      <c r="A4" s="159"/>
      <c r="B4" s="160" t="str">
        <f>Teams!B17</f>
        <v>Team Baden-Württemberg</v>
      </c>
      <c r="C4" s="76"/>
      <c r="D4" s="47" t="str">
        <f>Teams!B23</f>
        <v>Team Niederlande</v>
      </c>
      <c r="M4" s="25"/>
    </row>
    <row r="5" spans="1:18" ht="12.75">
      <c r="A5" s="161">
        <v>1</v>
      </c>
      <c r="B5" s="150" t="str">
        <f>Teams!B18</f>
        <v>Merz Rebecca</v>
      </c>
      <c r="C5" s="151">
        <v>1</v>
      </c>
      <c r="D5" s="152" t="str">
        <f>Teams!B24</f>
        <v>Anne van Bolderen</v>
      </c>
      <c r="M5" s="25"/>
      <c r="Q5" s="163" t="str">
        <f>+B5</f>
        <v>Merz Rebecca</v>
      </c>
      <c r="R5" s="163">
        <f>+M10+M14+M18+M22</f>
        <v>1</v>
      </c>
    </row>
    <row r="6" spans="1:18" ht="12.75">
      <c r="A6" s="162">
        <v>2</v>
      </c>
      <c r="B6" s="39" t="str">
        <f>Teams!B19</f>
        <v>Böhm Antje</v>
      </c>
      <c r="C6" s="154">
        <v>2</v>
      </c>
      <c r="D6" s="128" t="str">
        <f>Teams!B25</f>
        <v>Xijin Zheng</v>
      </c>
      <c r="M6" s="25"/>
      <c r="Q6" s="163" t="str">
        <f>+B6</f>
        <v>Böhm Antje</v>
      </c>
      <c r="R6" s="163">
        <f>+M11+M15+M19+M23</f>
        <v>2</v>
      </c>
    </row>
    <row r="7" spans="1:18" ht="12.75">
      <c r="A7" s="162">
        <v>3</v>
      </c>
      <c r="B7" s="39" t="str">
        <f>Teams!B20</f>
        <v>Fischer Amelie</v>
      </c>
      <c r="C7" s="154">
        <v>3</v>
      </c>
      <c r="D7" s="128" t="str">
        <f>Teams!B26</f>
        <v>Tanya Misconi</v>
      </c>
      <c r="M7" s="25"/>
      <c r="Q7" s="163" t="str">
        <f>+B7</f>
        <v>Fischer Amelie</v>
      </c>
      <c r="R7" s="163">
        <f>+M12+M16+M20+M24</f>
        <v>3</v>
      </c>
    </row>
    <row r="8" spans="1:18" ht="13.5" thickBot="1">
      <c r="A8" s="162">
        <v>4</v>
      </c>
      <c r="B8" s="39" t="str">
        <f>Teams!B21</f>
        <v>Behringer Lucia</v>
      </c>
      <c r="C8" s="101">
        <v>4</v>
      </c>
      <c r="D8" s="128" t="str">
        <f>Teams!B27</f>
        <v>Anouk van der Boom</v>
      </c>
      <c r="M8" s="25"/>
      <c r="Q8" s="163" t="str">
        <f>+B8</f>
        <v>Behringer Lucia</v>
      </c>
      <c r="R8" s="163">
        <f>+M13+M17+M21+M25</f>
        <v>3</v>
      </c>
    </row>
    <row r="9" spans="1:15" ht="13.5" thickBot="1">
      <c r="A9" s="102"/>
      <c r="B9" s="103"/>
      <c r="C9" s="104"/>
      <c r="D9" s="156"/>
      <c r="E9" s="157" t="s">
        <v>23</v>
      </c>
      <c r="F9" s="73" t="s">
        <v>24</v>
      </c>
      <c r="G9" s="73" t="s">
        <v>25</v>
      </c>
      <c r="H9" s="73" t="s">
        <v>26</v>
      </c>
      <c r="I9" s="74" t="s">
        <v>27</v>
      </c>
      <c r="J9" s="173" t="s">
        <v>1</v>
      </c>
      <c r="K9" s="174"/>
      <c r="L9" s="175"/>
      <c r="M9" s="173" t="s">
        <v>16</v>
      </c>
      <c r="N9" s="174"/>
      <c r="O9" s="175"/>
    </row>
    <row r="10" spans="1:18" ht="12.75">
      <c r="A10" s="63">
        <v>1</v>
      </c>
      <c r="B10" s="54" t="str">
        <f>B5</f>
        <v>Merz Rebecca</v>
      </c>
      <c r="C10" s="60">
        <v>4</v>
      </c>
      <c r="D10" s="55" t="str">
        <f>D8</f>
        <v>Anouk van der Boom</v>
      </c>
      <c r="E10" s="41" t="s">
        <v>55</v>
      </c>
      <c r="F10" s="42" t="s">
        <v>65</v>
      </c>
      <c r="G10" s="42" t="s">
        <v>64</v>
      </c>
      <c r="H10" s="42" t="s">
        <v>53</v>
      </c>
      <c r="I10" s="96" t="s">
        <v>71</v>
      </c>
      <c r="J10" s="78">
        <v>1</v>
      </c>
      <c r="K10" s="79" t="s">
        <v>0</v>
      </c>
      <c r="L10" s="80">
        <v>3</v>
      </c>
      <c r="M10" s="34">
        <f>IF(OR(J10=3,L10=3),IF(J10&gt;L10,1,0),"")</f>
        <v>0</v>
      </c>
      <c r="N10" s="81" t="s">
        <v>0</v>
      </c>
      <c r="O10" s="82">
        <f>IF(M10="","",IF(M10=1,0,1))</f>
        <v>1</v>
      </c>
      <c r="Q10" s="164" t="str">
        <f>+D5</f>
        <v>Anne van Bolderen</v>
      </c>
      <c r="R10" s="164">
        <f>+O13+O16+O19+O22</f>
        <v>4</v>
      </c>
    </row>
    <row r="11" spans="1:18" ht="12.75">
      <c r="A11" s="64">
        <v>2</v>
      </c>
      <c r="B11" s="49" t="str">
        <f>B6</f>
        <v>Böhm Antje</v>
      </c>
      <c r="C11" s="61">
        <v>3</v>
      </c>
      <c r="D11" s="45" t="str">
        <f>D7</f>
        <v>Tanya Misconi</v>
      </c>
      <c r="E11" s="68" t="s">
        <v>53</v>
      </c>
      <c r="F11" s="69" t="s">
        <v>55</v>
      </c>
      <c r="G11" s="69" t="s">
        <v>65</v>
      </c>
      <c r="H11" s="69" t="s">
        <v>61</v>
      </c>
      <c r="I11" s="72" t="s">
        <v>59</v>
      </c>
      <c r="J11" s="94">
        <v>3</v>
      </c>
      <c r="K11" s="83" t="s">
        <v>0</v>
      </c>
      <c r="L11" s="84">
        <v>2</v>
      </c>
      <c r="M11" s="35">
        <f aca="true" t="shared" si="0" ref="M11:M24">IF(OR(J11=3,L11=3),IF(J11&gt;L11,1,0),"")</f>
        <v>1</v>
      </c>
      <c r="N11" s="85" t="s">
        <v>0</v>
      </c>
      <c r="O11" s="86">
        <f aca="true" t="shared" si="1" ref="O11:O25">IF(M11="","",IF(M11=1,0,1))</f>
        <v>0</v>
      </c>
      <c r="Q11" s="164" t="str">
        <f>+D6</f>
        <v>Xijin Zheng</v>
      </c>
      <c r="R11" s="164">
        <f>+O12+O15+O18+O25</f>
        <v>2</v>
      </c>
    </row>
    <row r="12" spans="1:18" ht="12.75">
      <c r="A12" s="64">
        <v>3</v>
      </c>
      <c r="B12" s="49" t="str">
        <f>B7</f>
        <v>Fischer Amelie</v>
      </c>
      <c r="C12" s="61">
        <v>2</v>
      </c>
      <c r="D12" s="45" t="str">
        <f>D6</f>
        <v>Xijin Zheng</v>
      </c>
      <c r="E12" s="68" t="s">
        <v>53</v>
      </c>
      <c r="F12" s="69" t="s">
        <v>67</v>
      </c>
      <c r="G12" s="69" t="s">
        <v>49</v>
      </c>
      <c r="H12" s="69" t="s">
        <v>69</v>
      </c>
      <c r="I12" s="31"/>
      <c r="J12" s="94">
        <v>3</v>
      </c>
      <c r="K12" s="83" t="s">
        <v>0</v>
      </c>
      <c r="L12" s="84">
        <v>1</v>
      </c>
      <c r="M12" s="35">
        <f t="shared" si="0"/>
        <v>1</v>
      </c>
      <c r="N12" s="85" t="s">
        <v>0</v>
      </c>
      <c r="O12" s="86">
        <f t="shared" si="1"/>
        <v>0</v>
      </c>
      <c r="Q12" s="164" t="str">
        <f>+D7</f>
        <v>Tanya Misconi</v>
      </c>
      <c r="R12" s="164">
        <f>+O11+O14+O21+O24</f>
        <v>0</v>
      </c>
    </row>
    <row r="13" spans="1:18" ht="13.5" thickBot="1">
      <c r="A13" s="53">
        <v>4</v>
      </c>
      <c r="B13" s="50" t="str">
        <f>B8</f>
        <v>Behringer Lucia</v>
      </c>
      <c r="C13" s="62">
        <v>1</v>
      </c>
      <c r="D13" s="46" t="str">
        <f>D5</f>
        <v>Anne van Bolderen</v>
      </c>
      <c r="E13" s="148" t="s">
        <v>61</v>
      </c>
      <c r="F13" s="70" t="s">
        <v>50</v>
      </c>
      <c r="G13" s="70" t="s">
        <v>65</v>
      </c>
      <c r="H13" s="70"/>
      <c r="I13" s="71"/>
      <c r="J13" s="95">
        <v>0</v>
      </c>
      <c r="K13" s="88" t="s">
        <v>0</v>
      </c>
      <c r="L13" s="89">
        <v>3</v>
      </c>
      <c r="M13" s="36">
        <f t="shared" si="0"/>
        <v>0</v>
      </c>
      <c r="N13" s="90" t="s">
        <v>0</v>
      </c>
      <c r="O13" s="91">
        <f t="shared" si="1"/>
        <v>1</v>
      </c>
      <c r="Q13" s="164" t="str">
        <f>+D8</f>
        <v>Anouk van der Boom</v>
      </c>
      <c r="R13" s="164">
        <f>+O10+O17+O20+O23</f>
        <v>1</v>
      </c>
    </row>
    <row r="14" spans="1:15" ht="12.75">
      <c r="A14" s="65">
        <v>1</v>
      </c>
      <c r="B14" s="48" t="str">
        <f>B5</f>
        <v>Merz Rebecca</v>
      </c>
      <c r="C14" s="60">
        <v>3</v>
      </c>
      <c r="D14" s="44" t="str">
        <f>D7</f>
        <v>Tanya Misconi</v>
      </c>
      <c r="E14" s="68" t="s">
        <v>52</v>
      </c>
      <c r="F14" s="69" t="s">
        <v>67</v>
      </c>
      <c r="G14" s="69" t="s">
        <v>55</v>
      </c>
      <c r="H14" s="69" t="s">
        <v>53</v>
      </c>
      <c r="I14" s="31"/>
      <c r="J14" s="78">
        <v>3</v>
      </c>
      <c r="K14" s="79" t="s">
        <v>0</v>
      </c>
      <c r="L14" s="80">
        <v>1</v>
      </c>
      <c r="M14" s="34">
        <f t="shared" si="0"/>
        <v>1</v>
      </c>
      <c r="N14" s="81" t="s">
        <v>0</v>
      </c>
      <c r="O14" s="82">
        <f t="shared" si="1"/>
        <v>0</v>
      </c>
    </row>
    <row r="15" spans="1:15" ht="12.75">
      <c r="A15" s="64">
        <v>2</v>
      </c>
      <c r="B15" s="49" t="str">
        <f>B6</f>
        <v>Böhm Antje</v>
      </c>
      <c r="C15" s="61">
        <v>2</v>
      </c>
      <c r="D15" s="45" t="str">
        <f>D6</f>
        <v>Xijin Zheng</v>
      </c>
      <c r="E15" s="68" t="s">
        <v>50</v>
      </c>
      <c r="F15" s="69" t="s">
        <v>61</v>
      </c>
      <c r="G15" s="69" t="s">
        <v>50</v>
      </c>
      <c r="H15" s="69"/>
      <c r="I15" s="72"/>
      <c r="J15" s="94">
        <v>0</v>
      </c>
      <c r="K15" s="83" t="s">
        <v>0</v>
      </c>
      <c r="L15" s="84">
        <v>3</v>
      </c>
      <c r="M15" s="35">
        <f t="shared" si="0"/>
        <v>0</v>
      </c>
      <c r="N15" s="85" t="s">
        <v>0</v>
      </c>
      <c r="O15" s="86">
        <f t="shared" si="1"/>
        <v>1</v>
      </c>
    </row>
    <row r="16" spans="1:15" ht="12.75">
      <c r="A16" s="64">
        <v>3</v>
      </c>
      <c r="B16" s="49" t="str">
        <f>B7</f>
        <v>Fischer Amelie</v>
      </c>
      <c r="C16" s="61">
        <v>1</v>
      </c>
      <c r="D16" s="45" t="str">
        <f>D5</f>
        <v>Anne van Bolderen</v>
      </c>
      <c r="E16" s="68" t="s">
        <v>53</v>
      </c>
      <c r="F16" s="69" t="s">
        <v>65</v>
      </c>
      <c r="G16" s="69" t="s">
        <v>52</v>
      </c>
      <c r="H16" s="69" t="s">
        <v>62</v>
      </c>
      <c r="I16" s="72" t="s">
        <v>57</v>
      </c>
      <c r="J16" s="94">
        <v>2</v>
      </c>
      <c r="K16" s="83" t="s">
        <v>0</v>
      </c>
      <c r="L16" s="84">
        <v>3</v>
      </c>
      <c r="M16" s="35">
        <f t="shared" si="0"/>
        <v>0</v>
      </c>
      <c r="N16" s="85" t="s">
        <v>0</v>
      </c>
      <c r="O16" s="86">
        <f t="shared" si="1"/>
        <v>1</v>
      </c>
    </row>
    <row r="17" spans="1:15" ht="13.5" thickBot="1">
      <c r="A17" s="53">
        <v>4</v>
      </c>
      <c r="B17" s="50" t="str">
        <f>B8</f>
        <v>Behringer Lucia</v>
      </c>
      <c r="C17" s="62">
        <v>4</v>
      </c>
      <c r="D17" s="46" t="str">
        <f>D8</f>
        <v>Anouk van der Boom</v>
      </c>
      <c r="E17" s="148" t="s">
        <v>77</v>
      </c>
      <c r="F17" s="70" t="s">
        <v>60</v>
      </c>
      <c r="G17" s="70" t="s">
        <v>60</v>
      </c>
      <c r="H17" s="70"/>
      <c r="I17" s="33"/>
      <c r="J17" s="95">
        <v>3</v>
      </c>
      <c r="K17" s="88" t="s">
        <v>0</v>
      </c>
      <c r="L17" s="89">
        <v>0</v>
      </c>
      <c r="M17" s="36">
        <f t="shared" si="0"/>
        <v>1</v>
      </c>
      <c r="N17" s="90" t="s">
        <v>0</v>
      </c>
      <c r="O17" s="91">
        <f t="shared" si="1"/>
        <v>0</v>
      </c>
    </row>
    <row r="18" spans="1:15" ht="12.75">
      <c r="A18" s="65">
        <v>1</v>
      </c>
      <c r="B18" s="48" t="str">
        <f>B5</f>
        <v>Merz Rebecca</v>
      </c>
      <c r="C18" s="60">
        <v>2</v>
      </c>
      <c r="D18" s="44" t="str">
        <f>D6</f>
        <v>Xijin Zheng</v>
      </c>
      <c r="E18" s="41" t="s">
        <v>65</v>
      </c>
      <c r="F18" s="42" t="s">
        <v>50</v>
      </c>
      <c r="G18" s="42" t="s">
        <v>62</v>
      </c>
      <c r="H18" s="28"/>
      <c r="I18" s="29"/>
      <c r="J18" s="78">
        <v>0</v>
      </c>
      <c r="K18" s="79" t="s">
        <v>0</v>
      </c>
      <c r="L18" s="80">
        <v>3</v>
      </c>
      <c r="M18" s="34">
        <f t="shared" si="0"/>
        <v>0</v>
      </c>
      <c r="N18" s="81" t="s">
        <v>0</v>
      </c>
      <c r="O18" s="82">
        <f t="shared" si="1"/>
        <v>1</v>
      </c>
    </row>
    <row r="19" spans="1:15" ht="12.75">
      <c r="A19" s="64">
        <v>2</v>
      </c>
      <c r="B19" s="49" t="str">
        <f>B6</f>
        <v>Böhm Antje</v>
      </c>
      <c r="C19" s="61">
        <v>1</v>
      </c>
      <c r="D19" s="45" t="str">
        <f>D5</f>
        <v>Anne van Bolderen</v>
      </c>
      <c r="E19" s="68" t="s">
        <v>56</v>
      </c>
      <c r="F19" s="69" t="s">
        <v>57</v>
      </c>
      <c r="G19" s="69" t="s">
        <v>51</v>
      </c>
      <c r="H19" s="30"/>
      <c r="I19" s="31"/>
      <c r="J19" s="94">
        <v>0</v>
      </c>
      <c r="K19" s="83" t="s">
        <v>0</v>
      </c>
      <c r="L19" s="84">
        <v>3</v>
      </c>
      <c r="M19" s="35">
        <f t="shared" si="0"/>
        <v>0</v>
      </c>
      <c r="N19" s="85" t="s">
        <v>0</v>
      </c>
      <c r="O19" s="86">
        <f t="shared" si="1"/>
        <v>1</v>
      </c>
    </row>
    <row r="20" spans="1:15" ht="12.75">
      <c r="A20" s="64">
        <v>3</v>
      </c>
      <c r="B20" s="49" t="str">
        <f>B7</f>
        <v>Fischer Amelie</v>
      </c>
      <c r="C20" s="61">
        <v>4</v>
      </c>
      <c r="D20" s="45" t="str">
        <f>D8</f>
        <v>Anouk van der Boom</v>
      </c>
      <c r="E20" s="68" t="s">
        <v>55</v>
      </c>
      <c r="F20" s="69" t="s">
        <v>59</v>
      </c>
      <c r="G20" s="69" t="s">
        <v>59</v>
      </c>
      <c r="H20" s="69"/>
      <c r="I20" s="31"/>
      <c r="J20" s="94">
        <v>3</v>
      </c>
      <c r="K20" s="83" t="s">
        <v>0</v>
      </c>
      <c r="L20" s="84">
        <v>0</v>
      </c>
      <c r="M20" s="35">
        <f t="shared" si="0"/>
        <v>1</v>
      </c>
      <c r="N20" s="85" t="s">
        <v>0</v>
      </c>
      <c r="O20" s="86">
        <f t="shared" si="1"/>
        <v>0</v>
      </c>
    </row>
    <row r="21" spans="1:15" ht="13.5" thickBot="1">
      <c r="A21" s="53">
        <v>4</v>
      </c>
      <c r="B21" s="50" t="str">
        <f>B8</f>
        <v>Behringer Lucia</v>
      </c>
      <c r="C21" s="62">
        <v>3</v>
      </c>
      <c r="D21" s="46" t="str">
        <f>D7</f>
        <v>Tanya Misconi</v>
      </c>
      <c r="E21" s="148" t="s">
        <v>74</v>
      </c>
      <c r="F21" s="70" t="s">
        <v>49</v>
      </c>
      <c r="G21" s="70" t="s">
        <v>60</v>
      </c>
      <c r="H21" s="70"/>
      <c r="I21" s="71"/>
      <c r="J21" s="95">
        <v>3</v>
      </c>
      <c r="K21" s="88" t="s">
        <v>0</v>
      </c>
      <c r="L21" s="89">
        <v>0</v>
      </c>
      <c r="M21" s="36">
        <f t="shared" si="0"/>
        <v>1</v>
      </c>
      <c r="N21" s="90" t="s">
        <v>0</v>
      </c>
      <c r="O21" s="91">
        <f t="shared" si="1"/>
        <v>0</v>
      </c>
    </row>
    <row r="22" spans="1:15" ht="12.75">
      <c r="A22" s="65">
        <v>1</v>
      </c>
      <c r="B22" s="48" t="str">
        <f>B5</f>
        <v>Merz Rebecca</v>
      </c>
      <c r="C22" s="60">
        <v>1</v>
      </c>
      <c r="D22" s="44" t="str">
        <f>D5</f>
        <v>Anne van Bolderen</v>
      </c>
      <c r="E22" s="41" t="s">
        <v>77</v>
      </c>
      <c r="F22" s="42" t="s">
        <v>57</v>
      </c>
      <c r="G22" s="42" t="s">
        <v>50</v>
      </c>
      <c r="H22" s="42" t="s">
        <v>62</v>
      </c>
      <c r="I22" s="29"/>
      <c r="J22" s="78">
        <v>1</v>
      </c>
      <c r="K22" s="79" t="s">
        <v>0</v>
      </c>
      <c r="L22" s="80">
        <v>3</v>
      </c>
      <c r="M22" s="34">
        <f t="shared" si="0"/>
        <v>0</v>
      </c>
      <c r="N22" s="81" t="s">
        <v>0</v>
      </c>
      <c r="O22" s="82">
        <f t="shared" si="1"/>
        <v>1</v>
      </c>
    </row>
    <row r="23" spans="1:15" ht="12.75">
      <c r="A23" s="64">
        <v>2</v>
      </c>
      <c r="B23" s="49" t="str">
        <f>B6</f>
        <v>Böhm Antje</v>
      </c>
      <c r="C23" s="61">
        <v>4</v>
      </c>
      <c r="D23" s="45" t="str">
        <f>D8</f>
        <v>Anouk van der Boom</v>
      </c>
      <c r="E23" s="68" t="s">
        <v>77</v>
      </c>
      <c r="F23" s="69" t="s">
        <v>65</v>
      </c>
      <c r="G23" s="69" t="s">
        <v>55</v>
      </c>
      <c r="H23" s="69" t="s">
        <v>59</v>
      </c>
      <c r="I23" s="31"/>
      <c r="J23" s="94">
        <v>3</v>
      </c>
      <c r="K23" s="83" t="s">
        <v>0</v>
      </c>
      <c r="L23" s="84">
        <v>1</v>
      </c>
      <c r="M23" s="35">
        <f t="shared" si="0"/>
        <v>1</v>
      </c>
      <c r="N23" s="85" t="s">
        <v>0</v>
      </c>
      <c r="O23" s="86">
        <f t="shared" si="1"/>
        <v>0</v>
      </c>
    </row>
    <row r="24" spans="1:15" ht="12.75">
      <c r="A24" s="64">
        <v>3</v>
      </c>
      <c r="B24" s="49" t="str">
        <f>B7</f>
        <v>Fischer Amelie</v>
      </c>
      <c r="C24" s="61">
        <v>3</v>
      </c>
      <c r="D24" s="45" t="str">
        <f>D7</f>
        <v>Tanya Misconi</v>
      </c>
      <c r="E24" s="68" t="s">
        <v>59</v>
      </c>
      <c r="F24" s="69" t="s">
        <v>59</v>
      </c>
      <c r="G24" s="69" t="s">
        <v>73</v>
      </c>
      <c r="H24" s="69"/>
      <c r="I24" s="72"/>
      <c r="J24" s="94">
        <v>3</v>
      </c>
      <c r="K24" s="83" t="s">
        <v>0</v>
      </c>
      <c r="L24" s="84">
        <v>0</v>
      </c>
      <c r="M24" s="35">
        <f t="shared" si="0"/>
        <v>1</v>
      </c>
      <c r="N24" s="85" t="s">
        <v>0</v>
      </c>
      <c r="O24" s="86">
        <f t="shared" si="1"/>
        <v>0</v>
      </c>
    </row>
    <row r="25" spans="1:15" ht="13.5" thickBot="1">
      <c r="A25" s="67">
        <v>4</v>
      </c>
      <c r="B25" s="105" t="str">
        <f>B8</f>
        <v>Behringer Lucia</v>
      </c>
      <c r="C25" s="62">
        <v>2</v>
      </c>
      <c r="D25" s="46" t="str">
        <f>D6</f>
        <v>Xijin Zheng</v>
      </c>
      <c r="E25" s="148" t="s">
        <v>55</v>
      </c>
      <c r="F25" s="70" t="s">
        <v>52</v>
      </c>
      <c r="G25" s="70" t="s">
        <v>51</v>
      </c>
      <c r="H25" s="70" t="s">
        <v>50</v>
      </c>
      <c r="I25" s="71" t="s">
        <v>69</v>
      </c>
      <c r="J25" s="87">
        <v>3</v>
      </c>
      <c r="K25" s="88" t="s">
        <v>0</v>
      </c>
      <c r="L25" s="89">
        <v>2</v>
      </c>
      <c r="M25" s="36">
        <f>IF(OR(J25=3,L25=3),IF(J25&gt;L25,1,0),"")</f>
        <v>1</v>
      </c>
      <c r="N25" s="90" t="s">
        <v>0</v>
      </c>
      <c r="O25" s="91">
        <f t="shared" si="1"/>
        <v>0</v>
      </c>
    </row>
    <row r="26" spans="3:15" ht="13.5" thickBot="1">
      <c r="C26" s="25"/>
      <c r="I26" s="20"/>
      <c r="J26" s="92">
        <f>SUM(J10:J25)</f>
        <v>31</v>
      </c>
      <c r="K26" s="93" t="s">
        <v>0</v>
      </c>
      <c r="L26" s="77">
        <f>SUM(L10:L25)</f>
        <v>28</v>
      </c>
      <c r="M26" s="66">
        <f>SUM(M10:M25)</f>
        <v>9</v>
      </c>
      <c r="N26" s="93" t="s">
        <v>0</v>
      </c>
      <c r="O26" s="77">
        <f>SUM(O10:O25)</f>
        <v>7</v>
      </c>
    </row>
  </sheetData>
  <sheetProtection/>
  <mergeCells count="3">
    <mergeCell ref="E1:H1"/>
    <mergeCell ref="J9:L9"/>
    <mergeCell ref="M9:O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0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Titus Damsma</cp:lastModifiedBy>
  <cp:lastPrinted>2017-11-25T19:38:14Z</cp:lastPrinted>
  <dcterms:created xsi:type="dcterms:W3CDTF">2002-06-20T10:58:42Z</dcterms:created>
  <dcterms:modified xsi:type="dcterms:W3CDTF">2017-11-26T22:07:48Z</dcterms:modified>
  <cp:category/>
  <cp:version/>
  <cp:contentType/>
  <cp:contentStatus/>
</cp:coreProperties>
</file>